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U:\Swapna\OPERATIONS\PORTFOLIO\Temp\Final sent\"/>
    </mc:Choice>
  </mc:AlternateContent>
  <xr:revisionPtr revIDLastSave="0" documentId="13_ncr:1_{6DFCF1D9-41A0-47CE-9512-B91912EBBD05}" xr6:coauthVersionLast="47" xr6:coauthVersionMax="47" xr10:uidLastSave="{00000000-0000-0000-0000-000000000000}"/>
  <bookViews>
    <workbookView xWindow="-120" yWindow="-120" windowWidth="29040" windowHeight="15840" tabRatio="824" xr2:uid="{94C0934C-74F2-4934-82E8-1D73D0A7342D}"/>
  </bookViews>
  <sheets>
    <sheet name="Index" sheetId="30" r:id="rId1"/>
    <sheet name="CAPEXG" sheetId="1" r:id="rId2"/>
    <sheet name="GLOB" sheetId="31" r:id="rId3"/>
    <sheet name="MIDCAP" sheetId="2" r:id="rId4"/>
    <sheet name="MULTIP" sheetId="3" r:id="rId5"/>
    <sheet name="SLTADV3" sheetId="4" r:id="rId6"/>
    <sheet name="SLTADV4" sheetId="5" r:id="rId7"/>
    <sheet name="SLTAX1" sheetId="6" r:id="rId8"/>
    <sheet name="SLTAX2" sheetId="7" r:id="rId9"/>
    <sheet name="SLTAX3" sheetId="8" r:id="rId10"/>
    <sheet name="SLTAX4" sheetId="9" r:id="rId11"/>
    <sheet name="SLTAX5" sheetId="10" r:id="rId12"/>
    <sheet name="SLTAX6" sheetId="11" r:id="rId13"/>
    <sheet name="SMILE" sheetId="12" r:id="rId14"/>
    <sheet name="SPAHF" sheetId="13" r:id="rId15"/>
    <sheet name="SPARF" sheetId="14" r:id="rId16"/>
    <sheet name="SPBAF" sheetId="15" r:id="rId17"/>
    <sheet name="SPDYF" sheetId="16" r:id="rId18"/>
    <sheet name="SPESF" sheetId="17" r:id="rId19"/>
    <sheet name="SPFOCUS" sheetId="18" r:id="rId20"/>
    <sheet name="SPMUCF" sheetId="19" r:id="rId21"/>
    <sheet name="SPSN100" sheetId="20" r:id="rId22"/>
    <sheet name="SPTAX" sheetId="21" r:id="rId23"/>
    <sheet name="SRURAL" sheetId="22" r:id="rId24"/>
    <sheet name="SSFUND" sheetId="23" r:id="rId25"/>
    <sheet name="STAX" sheetId="24" r:id="rId26"/>
    <sheet name="SUNBCF" sheetId="25" r:id="rId27"/>
    <sheet name="SUNCYF" sheetId="26" r:id="rId28"/>
    <sheet name="SUNFCF" sheetId="27" r:id="rId29"/>
    <sheet name="SUNFOP" sheetId="28" r:id="rId30"/>
    <sheet name="SUNMAF" sheetId="29" r:id="rId31"/>
    <sheet name="Annexure-A" sheetId="33" r:id="rId32"/>
  </sheets>
  <definedNames>
    <definedName name="_xlnm._FilterDatabase" localSheetId="31" hidden="1">'Annexure-A'!$A$8:$L$108</definedName>
    <definedName name="_xlnm._FilterDatabase" localSheetId="0" hidden="1">Index!$A$1:$C$28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 i="19" l="1"/>
  <c r="F70" i="19"/>
  <c r="G95" i="19"/>
  <c r="G140" i="19" s="1"/>
  <c r="F95" i="19"/>
  <c r="F180" i="33"/>
  <c r="G163" i="33"/>
  <c r="F163" i="33"/>
  <c r="E163" i="33"/>
  <c r="D163" i="33"/>
  <c r="C163" i="33"/>
  <c r="G162" i="33"/>
  <c r="G161" i="33"/>
  <c r="F161" i="33"/>
  <c r="E161" i="33"/>
  <c r="D161" i="33"/>
  <c r="C161" i="33"/>
  <c r="I160" i="33"/>
  <c r="G160" i="33"/>
  <c r="F160" i="33"/>
  <c r="E160" i="33"/>
  <c r="D160" i="33"/>
  <c r="C160" i="33"/>
  <c r="F159" i="33"/>
  <c r="G159" i="33" s="1"/>
  <c r="E159" i="33"/>
  <c r="D159" i="33"/>
  <c r="C159" i="33"/>
  <c r="G158" i="33"/>
  <c r="F158" i="33"/>
  <c r="E158" i="33"/>
  <c r="D158" i="33"/>
  <c r="C158" i="33"/>
  <c r="G157" i="33"/>
  <c r="F156" i="33"/>
  <c r="G156" i="33" s="1"/>
  <c r="E156" i="33"/>
  <c r="D156" i="33"/>
  <c r="C156" i="33"/>
  <c r="G155" i="33"/>
  <c r="F155" i="33"/>
  <c r="E155" i="33"/>
  <c r="D155" i="33"/>
  <c r="C155" i="33"/>
  <c r="I154" i="33" s="1"/>
  <c r="F154" i="33"/>
  <c r="G154" i="33" s="1"/>
  <c r="E154" i="33"/>
  <c r="D154" i="33"/>
  <c r="C154" i="33"/>
  <c r="I153" i="33"/>
  <c r="G132" i="33"/>
  <c r="F132" i="33"/>
  <c r="E132" i="33"/>
  <c r="D132" i="33"/>
  <c r="C132" i="33"/>
  <c r="G131" i="33"/>
  <c r="F130" i="33"/>
  <c r="E130" i="33"/>
  <c r="G130" i="33" s="1"/>
  <c r="D130" i="33"/>
  <c r="C130" i="33"/>
  <c r="F129" i="33"/>
  <c r="G129" i="33" s="1"/>
  <c r="E129" i="33"/>
  <c r="D129" i="33"/>
  <c r="C129" i="33"/>
  <c r="F128" i="33"/>
  <c r="G128" i="33" s="1"/>
  <c r="E128" i="33"/>
  <c r="D128" i="33"/>
  <c r="C128" i="33"/>
  <c r="G127" i="33"/>
  <c r="F127" i="33"/>
  <c r="E127" i="33"/>
  <c r="D127" i="33"/>
  <c r="C127" i="33"/>
  <c r="G126" i="33"/>
  <c r="F126" i="33"/>
  <c r="E126" i="33"/>
  <c r="D126" i="33"/>
  <c r="C126" i="33"/>
  <c r="F125" i="33"/>
  <c r="G125" i="33" s="1"/>
  <c r="E125" i="33"/>
  <c r="D125" i="33"/>
  <c r="C125" i="33"/>
  <c r="G124" i="33"/>
  <c r="D124" i="33"/>
  <c r="C124" i="33"/>
  <c r="F123" i="33"/>
  <c r="G123" i="33" s="1"/>
  <c r="E123" i="33"/>
  <c r="D123" i="33"/>
  <c r="C123" i="33"/>
  <c r="G122" i="33"/>
  <c r="F121" i="33"/>
  <c r="G121" i="33" s="1"/>
  <c r="E121" i="33"/>
  <c r="D121" i="33"/>
  <c r="C121" i="33"/>
  <c r="F140" i="19"/>
  <c r="F151" i="12" l="1"/>
  <c r="F150" i="12"/>
  <c r="D92" i="31"/>
  <c r="G93" i="29" l="1"/>
  <c r="F93" i="29"/>
  <c r="F91" i="29"/>
  <c r="F149" i="29" s="1"/>
  <c r="D145" i="23"/>
  <c r="G74" i="21"/>
  <c r="F74" i="21"/>
  <c r="G82" i="21"/>
  <c r="F82" i="21"/>
  <c r="D148" i="21" s="1"/>
  <c r="G84" i="19"/>
  <c r="F84" i="19"/>
  <c r="D150" i="19" s="1"/>
  <c r="G109" i="17"/>
  <c r="F109" i="17"/>
  <c r="F107" i="17"/>
  <c r="F164" i="17" s="1"/>
  <c r="F165" i="17" s="1"/>
  <c r="G90" i="17" s="1"/>
  <c r="F76" i="16"/>
  <c r="D142" i="16" s="1"/>
  <c r="F88" i="15"/>
  <c r="F107" i="15"/>
  <c r="F172" i="15" s="1"/>
  <c r="F72" i="15"/>
  <c r="F149" i="14"/>
  <c r="F150" i="14" s="1"/>
  <c r="G75" i="14" s="1"/>
  <c r="G43" i="14"/>
  <c r="G96" i="14" s="1"/>
  <c r="F96" i="14"/>
  <c r="F109" i="15" l="1"/>
  <c r="F173" i="15" s="1"/>
  <c r="F150" i="29"/>
  <c r="G90" i="29" s="1"/>
  <c r="G81" i="29"/>
  <c r="G84" i="29"/>
  <c r="G85" i="29"/>
  <c r="G89" i="29"/>
  <c r="G164" i="17"/>
  <c r="G165" i="17" s="1"/>
  <c r="G92" i="17"/>
  <c r="G94" i="17"/>
  <c r="G96" i="17"/>
  <c r="G79" i="17"/>
  <c r="G80" i="17"/>
  <c r="G101" i="17"/>
  <c r="G82" i="17"/>
  <c r="G103" i="17"/>
  <c r="G84" i="17"/>
  <c r="G104" i="17"/>
  <c r="G85" i="17"/>
  <c r="G105" i="17"/>
  <c r="G86" i="17"/>
  <c r="G106" i="17"/>
  <c r="G91" i="17"/>
  <c r="G93" i="17"/>
  <c r="G95" i="17"/>
  <c r="G97" i="17"/>
  <c r="G98" i="17"/>
  <c r="G99" i="17"/>
  <c r="G100" i="17"/>
  <c r="G81" i="17"/>
  <c r="G102" i="17"/>
  <c r="G83" i="17"/>
  <c r="G87" i="17"/>
  <c r="G88" i="17"/>
  <c r="G89" i="17"/>
  <c r="G149" i="14"/>
  <c r="G150" i="14"/>
  <c r="G58" i="14"/>
  <c r="G79" i="14"/>
  <c r="G80" i="14"/>
  <c r="G61" i="14"/>
  <c r="G82" i="14"/>
  <c r="G83" i="14"/>
  <c r="G84" i="14"/>
  <c r="G65" i="14"/>
  <c r="G66" i="14"/>
  <c r="G86" i="14"/>
  <c r="G87" i="14"/>
  <c r="G68" i="14"/>
  <c r="G69" i="14"/>
  <c r="G89" i="14"/>
  <c r="G90" i="14"/>
  <c r="G91" i="14"/>
  <c r="G72" i="14"/>
  <c r="G92" i="14"/>
  <c r="G93" i="14"/>
  <c r="G74" i="14"/>
  <c r="G76" i="14"/>
  <c r="G77" i="14"/>
  <c r="G78" i="14"/>
  <c r="G59" i="14"/>
  <c r="G60" i="14"/>
  <c r="G81" i="14"/>
  <c r="G62" i="14"/>
  <c r="G63" i="14"/>
  <c r="G64" i="14"/>
  <c r="G85" i="14"/>
  <c r="G67" i="14"/>
  <c r="G88" i="14"/>
  <c r="G70" i="14"/>
  <c r="G71" i="14"/>
  <c r="G73" i="14"/>
  <c r="F93" i="13"/>
  <c r="G76" i="13"/>
  <c r="F76" i="13"/>
  <c r="F83" i="13"/>
  <c r="D198" i="13" s="1"/>
  <c r="D161" i="12"/>
  <c r="G87" i="12"/>
  <c r="F87" i="12"/>
  <c r="G39" i="7"/>
  <c r="F39" i="7"/>
  <c r="G38" i="6"/>
  <c r="F38" i="6"/>
  <c r="D138" i="1"/>
  <c r="G65" i="1"/>
  <c r="F65" i="1"/>
  <c r="G100" i="15" l="1"/>
  <c r="G53" i="15"/>
  <c r="G72" i="15" s="1"/>
  <c r="G109" i="15" s="1"/>
  <c r="G173" i="15" s="1"/>
  <c r="G92" i="15"/>
  <c r="G97" i="15"/>
  <c r="G102" i="15"/>
  <c r="G93" i="15"/>
  <c r="G104" i="15"/>
  <c r="G17" i="15"/>
  <c r="G94" i="15"/>
  <c r="G101" i="15"/>
  <c r="G91" i="15"/>
  <c r="G98" i="15"/>
  <c r="G87" i="15"/>
  <c r="G88" i="15" s="1"/>
  <c r="G95" i="15"/>
  <c r="G107" i="15" s="1"/>
  <c r="G172" i="15"/>
  <c r="G96" i="15"/>
  <c r="G99" i="15"/>
  <c r="G103" i="15"/>
  <c r="G105" i="15"/>
  <c r="G106" i="15"/>
  <c r="G88" i="29"/>
  <c r="G87" i="29"/>
  <c r="G86" i="29"/>
  <c r="G83" i="29"/>
  <c r="G82" i="29"/>
  <c r="G79" i="29"/>
  <c r="G80" i="29"/>
  <c r="G78" i="29"/>
  <c r="G149" i="29"/>
  <c r="G150" i="29" s="1"/>
  <c r="G91" i="29"/>
  <c r="G107" i="17"/>
  <c r="F98" i="13"/>
  <c r="F188" i="13" s="1"/>
  <c r="G92" i="13" l="1"/>
  <c r="G93" i="13" s="1"/>
  <c r="G98" i="13" s="1"/>
  <c r="G188" i="13" s="1"/>
  <c r="G226" i="13"/>
</calcChain>
</file>

<file path=xl/sharedStrings.xml><?xml version="1.0" encoding="utf-8"?>
<sst xmlns="http://schemas.openxmlformats.org/spreadsheetml/2006/main" count="12830" uniqueCount="1199">
  <si>
    <t>SUNDARAM MUTUAL FUND</t>
  </si>
  <si>
    <t>Sundaram Infrastructure Advantage Fund</t>
  </si>
  <si>
    <t>SL No</t>
  </si>
  <si>
    <t>ISIN Code</t>
  </si>
  <si>
    <t>Name of the instrument</t>
  </si>
  <si>
    <t>Rating / 
Industry</t>
  </si>
  <si>
    <t>Quantity</t>
  </si>
  <si>
    <t>Mkt Value
Rs. in Lacs</t>
  </si>
  <si>
    <t>% of Net Asset</t>
  </si>
  <si>
    <t>A) Equity &amp; Equity Related</t>
  </si>
  <si>
    <t>(a) Listed / awaiting listing on Stock Exchange</t>
  </si>
  <si>
    <t>INE018A01030</t>
  </si>
  <si>
    <t>Larsen &amp; Toubro Ltd</t>
  </si>
  <si>
    <t>Construction</t>
  </si>
  <si>
    <t>INE397D01024</t>
  </si>
  <si>
    <t>Bharti Airtel Ltd</t>
  </si>
  <si>
    <t>Telecom - Services</t>
  </si>
  <si>
    <t>INE002A01018</t>
  </si>
  <si>
    <t>Reliance Industries Ltd</t>
  </si>
  <si>
    <t>Petroleum Products</t>
  </si>
  <si>
    <t>INE733E01010</t>
  </si>
  <si>
    <t>NTPC LTD</t>
  </si>
  <si>
    <t>Power</t>
  </si>
  <si>
    <t>INE481G01011</t>
  </si>
  <si>
    <t>Ultratech Cement Ltd</t>
  </si>
  <si>
    <t>Cement &amp; Cement Products</t>
  </si>
  <si>
    <t>INE752E01010</t>
  </si>
  <si>
    <t>Power Grid Corporation of India Ltd</t>
  </si>
  <si>
    <t>INE263A01024</t>
  </si>
  <si>
    <t>Bharat Electronics Ltd</t>
  </si>
  <si>
    <t>Aerospace &amp; Defense</t>
  </si>
  <si>
    <t>INE371P01015</t>
  </si>
  <si>
    <t>Amber Enterprises India Ltd</t>
  </si>
  <si>
    <t>Consumer Durables</t>
  </si>
  <si>
    <t>INE284A01012</t>
  </si>
  <si>
    <t>ESAB India Ltd</t>
  </si>
  <si>
    <t>Industrial Products</t>
  </si>
  <si>
    <t>INE090A01021</t>
  </si>
  <si>
    <t>ICICI Bank Ltd</t>
  </si>
  <si>
    <t>Banks</t>
  </si>
  <si>
    <t>INE029A01011</t>
  </si>
  <si>
    <t>Bharat Petroleum Corporation Ltd</t>
  </si>
  <si>
    <t>INE200A01026</t>
  </si>
  <si>
    <t>GE Vernova T and D India Ltd</t>
  </si>
  <si>
    <t>Electrical Equipment</t>
  </si>
  <si>
    <t>INE868B01028</t>
  </si>
  <si>
    <t>NCC Ltd</t>
  </si>
  <si>
    <t>INE811A01020</t>
  </si>
  <si>
    <t>Kirlosakar Pneumatic Company Ltd</t>
  </si>
  <si>
    <t>INE419M01027</t>
  </si>
  <si>
    <t>TD Power Systems Ltd</t>
  </si>
  <si>
    <t>INE999A01023</t>
  </si>
  <si>
    <t>KSB LTD</t>
  </si>
  <si>
    <t>INE062A01020</t>
  </si>
  <si>
    <t>State Bank of India</t>
  </si>
  <si>
    <t>INE791I01019</t>
  </si>
  <si>
    <t>Brigade Enterprises Ltd</t>
  </si>
  <si>
    <t>Realty</t>
  </si>
  <si>
    <t>INE878B01027</t>
  </si>
  <si>
    <t>KEI Industries Ltd</t>
  </si>
  <si>
    <t>INE343G01021</t>
  </si>
  <si>
    <t>Bharti Hexacom Ltd</t>
  </si>
  <si>
    <t>INE003A01024</t>
  </si>
  <si>
    <t>Siemens Ltd</t>
  </si>
  <si>
    <t>INE926X01010</t>
  </si>
  <si>
    <t>H.G. Infra Engineering Ltd</t>
  </si>
  <si>
    <t>INE245A01021</t>
  </si>
  <si>
    <t>TATA Power Company Ltd</t>
  </si>
  <si>
    <t>INE220B01022</t>
  </si>
  <si>
    <t>Kalpataru Projects International Ltd</t>
  </si>
  <si>
    <t>INE213A01029</t>
  </si>
  <si>
    <t>Oil &amp; Natural Gas Corporation Ltd</t>
  </si>
  <si>
    <t>Oil</t>
  </si>
  <si>
    <t>INE284S01014</t>
  </si>
  <si>
    <t>S.J.S. Enterprises Ltd</t>
  </si>
  <si>
    <t>Auto Components</t>
  </si>
  <si>
    <t>INE823G01014</t>
  </si>
  <si>
    <t>JK Cement Ltd</t>
  </si>
  <si>
    <t>INE146L01010</t>
  </si>
  <si>
    <t>Kirloskar Oil Engines Ltd</t>
  </si>
  <si>
    <t>INE372A01015</t>
  </si>
  <si>
    <t>Apar Industries Ltd</t>
  </si>
  <si>
    <t>INE129A01019</t>
  </si>
  <si>
    <t>GAIL (India) Ltd</t>
  </si>
  <si>
    <t>Gas</t>
  </si>
  <si>
    <t>INE00LO01017</t>
  </si>
  <si>
    <t>Craftsman Automation Ltd</t>
  </si>
  <si>
    <t>INE671H01015</t>
  </si>
  <si>
    <t>Sobha Ltd</t>
  </si>
  <si>
    <t>INE117A01022</t>
  </si>
  <si>
    <t>ABB India Ltd</t>
  </si>
  <si>
    <t>INE152M01016</t>
  </si>
  <si>
    <t>Triveni Turbine Ltd</t>
  </si>
  <si>
    <t>INE067A01029</t>
  </si>
  <si>
    <t>CG Power and Industrial Solutions Ltd</t>
  </si>
  <si>
    <t>INE646L01027</t>
  </si>
  <si>
    <t>Interglobe Aviation Ltd</t>
  </si>
  <si>
    <t>Transport Services</t>
  </si>
  <si>
    <t>INE07Y701011</t>
  </si>
  <si>
    <t>Hitachi Energy India Ltd</t>
  </si>
  <si>
    <t>INE298A01020</t>
  </si>
  <si>
    <t>Cummins India Ltd</t>
  </si>
  <si>
    <t>INE742F01042</t>
  </si>
  <si>
    <t>Adani Ports and Special Economic Zone Ltd</t>
  </si>
  <si>
    <t>Transport Infrastructure</t>
  </si>
  <si>
    <t>INE152A01029</t>
  </si>
  <si>
    <t>Thermax Ltd</t>
  </si>
  <si>
    <t>INE111A01025</t>
  </si>
  <si>
    <t>Container Corporation of India Ltd</t>
  </si>
  <si>
    <t>INE536A01023</t>
  </si>
  <si>
    <t>Grindwell Norton Ltd</t>
  </si>
  <si>
    <t>INE020B01018</t>
  </si>
  <si>
    <t>REC Ltd</t>
  </si>
  <si>
    <t>Finance</t>
  </si>
  <si>
    <t>INE522F01014</t>
  </si>
  <si>
    <t>Coal India Ltd</t>
  </si>
  <si>
    <t>Consumable Fuels</t>
  </si>
  <si>
    <t>INE121J01017</t>
  </si>
  <si>
    <t>Indus Towers Ltd (Prev Bharti Infratel Ltd)</t>
  </si>
  <si>
    <t>INE513A01022</t>
  </si>
  <si>
    <t>Schaeffler India Ltd</t>
  </si>
  <si>
    <t>INE224A01026</t>
  </si>
  <si>
    <t>Greaves Cotton Ltd</t>
  </si>
  <si>
    <t>INE702C01027</t>
  </si>
  <si>
    <t>APL Apollo Tubes Ltd</t>
  </si>
  <si>
    <t>INE00M201021</t>
  </si>
  <si>
    <t>Sterling and Wilson Renewable Energy Ltd</t>
  </si>
  <si>
    <t>INE671A01010</t>
  </si>
  <si>
    <t>Honeywell Automation India Ltd</t>
  </si>
  <si>
    <t>Industrial Manufacturing</t>
  </si>
  <si>
    <t>INE087A01019</t>
  </si>
  <si>
    <t>Kesoram Industries Ltd</t>
  </si>
  <si>
    <t>INE749A01030</t>
  </si>
  <si>
    <t>Jindal Steel &amp; Power Ltd</t>
  </si>
  <si>
    <t>Ferrous Metals</t>
  </si>
  <si>
    <t>INE079A01024</t>
  </si>
  <si>
    <t>Ambuja Cements Ltd</t>
  </si>
  <si>
    <t>INE148O01028</t>
  </si>
  <si>
    <t>Delhivery Ltd</t>
  </si>
  <si>
    <t>INE257A01026</t>
  </si>
  <si>
    <t>Bharat Heavy Electricals Ltd</t>
  </si>
  <si>
    <t>INE377N01017</t>
  </si>
  <si>
    <t>Waaree Energies Ltd</t>
  </si>
  <si>
    <t>INE0BS701011</t>
  </si>
  <si>
    <t>Premier Energies Ltd</t>
  </si>
  <si>
    <t>INE08ZM01014</t>
  </si>
  <si>
    <t>Green Panel Industries Ltd</t>
  </si>
  <si>
    <t>INE551A01022</t>
  </si>
  <si>
    <t>Engineering Services</t>
  </si>
  <si>
    <t>#</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</si>
  <si>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</si>
  <si>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</si>
  <si>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</si>
  <si>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</si>
  <si>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</si>
  <si>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</si>
  <si>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</si>
  <si>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</si>
  <si>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</si>
  <si>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</si>
  <si>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</si>
  <si>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</si>
  <si>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</si>
  <si>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</si>
  <si>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</si>
  <si>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</si>
  <si>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</si>
  <si>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</si>
  <si>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</si>
  <si>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</si>
  <si>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</si>
  <si>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</si>
  <si>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</si>
  <si>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</si>
  <si>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</si>
  <si>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</si>
  <si>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</si>
  <si>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</si>
  <si>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Notes</t>
  </si>
  <si>
    <t>a) Total securities classified as below investment grade or default provided for and its percentage to NAV</t>
  </si>
  <si>
    <t>Nil</t>
  </si>
  <si>
    <t>b) Total value and percentage of illiquid equity shares</t>
  </si>
  <si>
    <t>c) NAV  per  unit (Rupees per unit)</t>
  </si>
  <si>
    <t>At the end</t>
  </si>
  <si>
    <t>Option</t>
  </si>
  <si>
    <t>Direct Plan - Growth</t>
  </si>
  <si>
    <t>Regular Plan - Growth</t>
  </si>
  <si>
    <t>e) Total outstanding exposure in derivative instruments at the end of the period</t>
  </si>
  <si>
    <t>f) Total investments in foreign securities /ADR'S/GDR'S at the end of the period</t>
  </si>
  <si>
    <t>g) Repo in corporate debt</t>
  </si>
  <si>
    <t>h) Portfolio Turnover Ratio</t>
  </si>
  <si>
    <t>Sundaram Mid Cap Fund</t>
  </si>
  <si>
    <t>INE303R01014</t>
  </si>
  <si>
    <t>Kalyan Jewellers India Ltd</t>
  </si>
  <si>
    <t>INE171A01029</t>
  </si>
  <si>
    <t>The Federal Bank Ltd</t>
  </si>
  <si>
    <t>INE849A01020</t>
  </si>
  <si>
    <t>Trent Ltd</t>
  </si>
  <si>
    <t>Retailing</t>
  </si>
  <si>
    <t>INE169A01031</t>
  </si>
  <si>
    <t>Coromandel International Ltd</t>
  </si>
  <si>
    <t>Fertilizers &amp; Agrochemicals</t>
  </si>
  <si>
    <t>INE061F01013</t>
  </si>
  <si>
    <t>Fortis Health Care Ltd</t>
  </si>
  <si>
    <t>Healthcare Services</t>
  </si>
  <si>
    <t>INE262H01021</t>
  </si>
  <si>
    <t>Persistent Systems Ltd</t>
  </si>
  <si>
    <t>It - Software</t>
  </si>
  <si>
    <t>INE326A01037</t>
  </si>
  <si>
    <t>Lupin Ltd</t>
  </si>
  <si>
    <t>Pharmaceuticals &amp; Biotechnology</t>
  </si>
  <si>
    <t>INE093I01010</t>
  </si>
  <si>
    <t>Oberoi Realty Ltd</t>
  </si>
  <si>
    <t>INE562A01011</t>
  </si>
  <si>
    <t>Indian Bank</t>
  </si>
  <si>
    <t>INE974X01010</t>
  </si>
  <si>
    <t>Tube Investments of India Ltd</t>
  </si>
  <si>
    <t>INE417T01026</t>
  </si>
  <si>
    <t>PB Fintech Ltd</t>
  </si>
  <si>
    <t>Financial Technology (Fintech)</t>
  </si>
  <si>
    <t>INE949L01017</t>
  </si>
  <si>
    <t>AU Small Finance Bank Ltd</t>
  </si>
  <si>
    <t>INE196A01026</t>
  </si>
  <si>
    <t>Marico Ltd</t>
  </si>
  <si>
    <t>Agricultural Food &amp; Other Products</t>
  </si>
  <si>
    <t>INE540L01014</t>
  </si>
  <si>
    <t>Alkem Laboratories Ltd</t>
  </si>
  <si>
    <t>INE010B01027</t>
  </si>
  <si>
    <t>Zydus Lifesciences Ltd</t>
  </si>
  <si>
    <t>INE094A01015</t>
  </si>
  <si>
    <t>Hindustan Petroleum Corporation Ltd</t>
  </si>
  <si>
    <t>INE797F01020</t>
  </si>
  <si>
    <t>Jubilant Foodworks Ltd</t>
  </si>
  <si>
    <t>Leisure Services</t>
  </si>
  <si>
    <t>INE663F01024</t>
  </si>
  <si>
    <t>Info Edge (India) Ltd</t>
  </si>
  <si>
    <t>INE105A01035</t>
  </si>
  <si>
    <t>TVS Holdings Ltd</t>
  </si>
  <si>
    <t>INE686F01025</t>
  </si>
  <si>
    <t>United Breweries Ltd</t>
  </si>
  <si>
    <t>Beverages</t>
  </si>
  <si>
    <t>INE134E01011</t>
  </si>
  <si>
    <t>Power Finance Corporation Ltd</t>
  </si>
  <si>
    <t>INE427F01016</t>
  </si>
  <si>
    <t>Chalet Hotels Ltd</t>
  </si>
  <si>
    <t>INE774D01024</t>
  </si>
  <si>
    <t>Mahindra &amp; Mahindra Financial Services Ltd</t>
  </si>
  <si>
    <t>INE356A01018</t>
  </si>
  <si>
    <t>MphasiS Ltd</t>
  </si>
  <si>
    <t>INE596I01012</t>
  </si>
  <si>
    <t>Computer Age Management Services Ltd</t>
  </si>
  <si>
    <t>Capital Markets</t>
  </si>
  <si>
    <t>INE118H01025</t>
  </si>
  <si>
    <t>BSE Ltd</t>
  </si>
  <si>
    <t>INE455K01017</t>
  </si>
  <si>
    <t>Polycab India Ltd</t>
  </si>
  <si>
    <t>INE438A01022</t>
  </si>
  <si>
    <t>Apollo Tyres Ltd</t>
  </si>
  <si>
    <t>INE027H01010</t>
  </si>
  <si>
    <t>Max Healthcare Institute Ltd</t>
  </si>
  <si>
    <t>INE692A01016</t>
  </si>
  <si>
    <t>Union Bank of India</t>
  </si>
  <si>
    <t>INE721A01013</t>
  </si>
  <si>
    <t>Shriram Finance Ltd</t>
  </si>
  <si>
    <t>INE813H01021</t>
  </si>
  <si>
    <t>Torrent Power Ltd</t>
  </si>
  <si>
    <t>INE288B01029</t>
  </si>
  <si>
    <t>Deepak Nitrite Ltd</t>
  </si>
  <si>
    <t>Chemicals &amp; Petrochemicals</t>
  </si>
  <si>
    <t>INE591G01017</t>
  </si>
  <si>
    <t>Coforge Ltd</t>
  </si>
  <si>
    <t>INE149A01033</t>
  </si>
  <si>
    <t>Cholamandalam Financial Holdings Ltd</t>
  </si>
  <si>
    <t>INE405E01023</t>
  </si>
  <si>
    <t>UNO Minda Ltd</t>
  </si>
  <si>
    <t>INE494B01023</t>
  </si>
  <si>
    <t>TVS Motor Company Ltd</t>
  </si>
  <si>
    <t>Automobiles</t>
  </si>
  <si>
    <t>INE473B01035</t>
  </si>
  <si>
    <t>Hatsun Agro Product Ltd</t>
  </si>
  <si>
    <t>Food Products</t>
  </si>
  <si>
    <t>INE226A01021</t>
  </si>
  <si>
    <t>Voltas Ltd</t>
  </si>
  <si>
    <t>INE811K01011</t>
  </si>
  <si>
    <t>Prestige Estates Projects Ltd</t>
  </si>
  <si>
    <t>INE195A01028</t>
  </si>
  <si>
    <t>Supreme Industries Ltd</t>
  </si>
  <si>
    <t>INE216P01012</t>
  </si>
  <si>
    <t>Aavas Financiers Ltd</t>
  </si>
  <si>
    <t>INE012A01025</t>
  </si>
  <si>
    <t>ACC Ltd</t>
  </si>
  <si>
    <t>INE121A01024</t>
  </si>
  <si>
    <t>Cholamandalam Investment and Finance Company Ltd</t>
  </si>
  <si>
    <t>INE465A01025</t>
  </si>
  <si>
    <t>Bharat Forge Ltd</t>
  </si>
  <si>
    <t>INE600L01024</t>
  </si>
  <si>
    <t>Dr Lal Path Labs Ltd</t>
  </si>
  <si>
    <t>INE115A01026</t>
  </si>
  <si>
    <t>LIC Housing Finance Ltd</t>
  </si>
  <si>
    <t>INE726G01019</t>
  </si>
  <si>
    <t>ICICI Prudential Life Insurance Company Ltd</t>
  </si>
  <si>
    <t>Insurance</t>
  </si>
  <si>
    <t>INE006I01046</t>
  </si>
  <si>
    <t>Astral Ltd</t>
  </si>
  <si>
    <t>INE180A01020</t>
  </si>
  <si>
    <t>Max Financial Services Ltd</t>
  </si>
  <si>
    <t>INE872J01023</t>
  </si>
  <si>
    <t>Devyani international limited</t>
  </si>
  <si>
    <t>INE246F01010</t>
  </si>
  <si>
    <t>Gujarat State Petronet Ltd</t>
  </si>
  <si>
    <t>INE603J01030</t>
  </si>
  <si>
    <t>PI Industries Ltd</t>
  </si>
  <si>
    <t>INE0LXG01040</t>
  </si>
  <si>
    <t>Ola Electric Mobility Ltd</t>
  </si>
  <si>
    <t>INE073K01018</t>
  </si>
  <si>
    <t>Sona BLW Precision Forgings Ltd</t>
  </si>
  <si>
    <t>INE531A01024</t>
  </si>
  <si>
    <t>Kansai Nerolac Paints Ltd</t>
  </si>
  <si>
    <t>INE670A01012</t>
  </si>
  <si>
    <t>Tata Elxsi Ltd</t>
  </si>
  <si>
    <t>INE048G01026</t>
  </si>
  <si>
    <t>Navin Fluorine International Ltd</t>
  </si>
  <si>
    <t>INE053A01029</t>
  </si>
  <si>
    <t>The Indian Hotels Company Ltd</t>
  </si>
  <si>
    <t>INE342J01019</t>
  </si>
  <si>
    <t>ZF Commercial Vehicle Control Systems I Ltd</t>
  </si>
  <si>
    <t>INE376G01013</t>
  </si>
  <si>
    <t>Biocon Ltd</t>
  </si>
  <si>
    <t>INE058A01010</t>
  </si>
  <si>
    <t>Sanofi India Ltd</t>
  </si>
  <si>
    <t>INE217B01036</t>
  </si>
  <si>
    <t>Kajaria Ceramics Ltd</t>
  </si>
  <si>
    <t>INE040H01021</t>
  </si>
  <si>
    <t>Suzlon Energy Ltd</t>
  </si>
  <si>
    <t>INE844O01030</t>
  </si>
  <si>
    <t>Gujarat Gas Co Ltd</t>
  </si>
  <si>
    <t>INE472A01039</t>
  </si>
  <si>
    <t>Blue Star Ltd</t>
  </si>
  <si>
    <t>INF173K01GU0</t>
  </si>
  <si>
    <t>Sundaram Liquid Fund - Direct Growth</t>
  </si>
  <si>
    <t>INE040A01034</t>
  </si>
  <si>
    <t>HDFC Bank Ltd</t>
  </si>
  <si>
    <t>INE758T01015</t>
  </si>
  <si>
    <t>Zomato Ltd</t>
  </si>
  <si>
    <t>INE009A01021</t>
  </si>
  <si>
    <t>Infosys Ltd</t>
  </si>
  <si>
    <t>INE238A01034</t>
  </si>
  <si>
    <t>Axis Bank Ltd</t>
  </si>
  <si>
    <t>INE467B01029</t>
  </si>
  <si>
    <t>Tata Consultancy Services Ltd</t>
  </si>
  <si>
    <t>INE237A01028</t>
  </si>
  <si>
    <t>Kotak Mahindra Bank Ltd</t>
  </si>
  <si>
    <t>INE044A01036</t>
  </si>
  <si>
    <t>Sun Pharmaceutical Industries Ltd</t>
  </si>
  <si>
    <t>INE200M01039</t>
  </si>
  <si>
    <t>Varun Beverages Ltd</t>
  </si>
  <si>
    <t>INE745G01035</t>
  </si>
  <si>
    <t>Multi Commodity Exchange of India Ltd</t>
  </si>
  <si>
    <t>INE028A01039</t>
  </si>
  <si>
    <t>Bank of Baroda</t>
  </si>
  <si>
    <t>INE038A01020</t>
  </si>
  <si>
    <t>Hindalco Industries Ltd</t>
  </si>
  <si>
    <t>Non - Ferrous Metals</t>
  </si>
  <si>
    <t>INE154A01025</t>
  </si>
  <si>
    <t>ITC Ltd</t>
  </si>
  <si>
    <t>Diversified Fmcg</t>
  </si>
  <si>
    <t>INE089A01031</t>
  </si>
  <si>
    <t>Dr. Reddys Laboratories Ltd</t>
  </si>
  <si>
    <t>INE155A01022</t>
  </si>
  <si>
    <t>Tata Motors Ltd</t>
  </si>
  <si>
    <t>INE066F01020</t>
  </si>
  <si>
    <t>Hindustan Aeronautics Ltd</t>
  </si>
  <si>
    <t>INE00WC01027</t>
  </si>
  <si>
    <t>Affle (India) Ltd</t>
  </si>
  <si>
    <t>It - Services</t>
  </si>
  <si>
    <t>INE317I01021</t>
  </si>
  <si>
    <t>Metro Brands Ltd</t>
  </si>
  <si>
    <t>INE321T01012</t>
  </si>
  <si>
    <t>DOMS Industries Ltd</t>
  </si>
  <si>
    <t>Household Products</t>
  </si>
  <si>
    <t>INE406A01037</t>
  </si>
  <si>
    <t>Aurobindo Pharma Ltd</t>
  </si>
  <si>
    <t>INE880J01026</t>
  </si>
  <si>
    <t>JSW Infrastructure Ltd</t>
  </si>
  <si>
    <t>INE030A01027</t>
  </si>
  <si>
    <t>Hindustan UniLever Ltd</t>
  </si>
  <si>
    <t>INE280A01028</t>
  </si>
  <si>
    <t>Titan Company Ltd</t>
  </si>
  <si>
    <t>INE047A01021</t>
  </si>
  <si>
    <t>Grasim Industries Ltd</t>
  </si>
  <si>
    <t>INE377Y01014</t>
  </si>
  <si>
    <t>BAJAJ HOUSING FINANCE LTD</t>
  </si>
  <si>
    <t>INE387A01021</t>
  </si>
  <si>
    <t>Sundram Fasteners Ltd</t>
  </si>
  <si>
    <t>INE429E01023</t>
  </si>
  <si>
    <t>Safari Industries (India) Ltd</t>
  </si>
  <si>
    <t>INE914M01019</t>
  </si>
  <si>
    <t>Aster DM Healthcare Ltd</t>
  </si>
  <si>
    <t>INE806T01020</t>
  </si>
  <si>
    <t>Sapphire Foods India Ltd</t>
  </si>
  <si>
    <t>INE732I01013</t>
  </si>
  <si>
    <t>Angel One Ltd</t>
  </si>
  <si>
    <t>INE191H01014</t>
  </si>
  <si>
    <t>PVR INOX Ltd</t>
  </si>
  <si>
    <t>Entertainment</t>
  </si>
  <si>
    <t>INE0CLI01024</t>
  </si>
  <si>
    <t>Rate Gain Travel Technologies Ltd</t>
  </si>
  <si>
    <t>INE679A01013</t>
  </si>
  <si>
    <t>CSB Bank Ltd</t>
  </si>
  <si>
    <t>INE045A01017</t>
  </si>
  <si>
    <t>Ador Welding Ltd</t>
  </si>
  <si>
    <t>INE551W01018</t>
  </si>
  <si>
    <t>Ujjivan Small Finance Bank Ltd</t>
  </si>
  <si>
    <t>INE947Q01028</t>
  </si>
  <si>
    <t>Laurus Labs Ltd</t>
  </si>
  <si>
    <t>INE063P01018</t>
  </si>
  <si>
    <t>Equitas Small Finance Bank Limited</t>
  </si>
  <si>
    <t>INE572A01036</t>
  </si>
  <si>
    <t>JB Chemicals &amp; Pharmaceuticals Ltd</t>
  </si>
  <si>
    <t>INE199A01012</t>
  </si>
  <si>
    <t>Procter &amp; Gamble Health Ltd</t>
  </si>
  <si>
    <t>INE285J01028</t>
  </si>
  <si>
    <t>SIS Ltd</t>
  </si>
  <si>
    <t>Commercial Services &amp; Supplies</t>
  </si>
  <si>
    <t>INE477A01020</t>
  </si>
  <si>
    <t>Can Fin Homes Ltd</t>
  </si>
  <si>
    <t>INE836A01035</t>
  </si>
  <si>
    <t>Birlasoft Ltd</t>
  </si>
  <si>
    <t>INE743M01012</t>
  </si>
  <si>
    <t>RHI Magnesita India Ltd</t>
  </si>
  <si>
    <t>INE274F01020</t>
  </si>
  <si>
    <t>Westlife Foodworld Ltd</t>
  </si>
  <si>
    <t>INE348B01021</t>
  </si>
  <si>
    <t>Century Plyboards (India) Ltd</t>
  </si>
  <si>
    <t>INE411H01032</t>
  </si>
  <si>
    <t>R Systems International Ltd</t>
  </si>
  <si>
    <t>INE295F01017</t>
  </si>
  <si>
    <t>Butterfly Gandhimathi Appliances Ltd</t>
  </si>
  <si>
    <t>INE688A01022</t>
  </si>
  <si>
    <t>Transport Corporation of India Ltd</t>
  </si>
  <si>
    <t>INE741K01010</t>
  </si>
  <si>
    <t>Creditaccess Grameen Ltd</t>
  </si>
  <si>
    <t>INE081A01020</t>
  </si>
  <si>
    <t>Tata Steel Ltd</t>
  </si>
  <si>
    <t>INE211B01039</t>
  </si>
  <si>
    <t>The Phoenix Mills Ltd</t>
  </si>
  <si>
    <t>INE120A01034</t>
  </si>
  <si>
    <t>Carborundum Universal Ltd</t>
  </si>
  <si>
    <t>INE227C01017</t>
  </si>
  <si>
    <t>MM Forgings Ltd</t>
  </si>
  <si>
    <t>INE860A01027</t>
  </si>
  <si>
    <t>HCL Technologies Ltd</t>
  </si>
  <si>
    <t>INE123W01016</t>
  </si>
  <si>
    <t>SBI Life Insurance Company Ltd</t>
  </si>
  <si>
    <t>INE059A01026</t>
  </si>
  <si>
    <t>Cipla Ltd</t>
  </si>
  <si>
    <t>INE340A01012</t>
  </si>
  <si>
    <t>Birla Corporation Ltd</t>
  </si>
  <si>
    <t>INE192A01025</t>
  </si>
  <si>
    <t>TATA Consumer Products Ltd</t>
  </si>
  <si>
    <t>INE095A01012</t>
  </si>
  <si>
    <t>IndusInd Bank Ltd</t>
  </si>
  <si>
    <t>IN9397D01014</t>
  </si>
  <si>
    <t>INE075A01022</t>
  </si>
  <si>
    <t>Wipro Ltd</t>
  </si>
  <si>
    <t>Sundaram Long Term Micro Cap Tax Advantage Fund Series III</t>
  </si>
  <si>
    <t>INE386D01027</t>
  </si>
  <si>
    <t>Shivalik Bimetal Controls Ltd</t>
  </si>
  <si>
    <t>Sundaram Long Term Micro Cap Tax Advantage Fund Series IV</t>
  </si>
  <si>
    <t>Sundaram Long Term Micro Cap Tax Advantage Fund Series V</t>
  </si>
  <si>
    <t>Sundaram Long Term Micro Cap Tax Advantage Fund Series VI</t>
  </si>
  <si>
    <t>Sundaram Small Cap Fund</t>
  </si>
  <si>
    <t>INE119A01028</t>
  </si>
  <si>
    <t>Balrampur Chini Mills Ltd</t>
  </si>
  <si>
    <t>INE572E01012</t>
  </si>
  <si>
    <t>PNB Housing Finance Ltd</t>
  </si>
  <si>
    <t>INE126A01031</t>
  </si>
  <si>
    <t>EID Parry India Ltd</t>
  </si>
  <si>
    <t>INE482A01020</t>
  </si>
  <si>
    <t>Ceat Ltd</t>
  </si>
  <si>
    <t>INE136B01020</t>
  </si>
  <si>
    <t>Cyient Ltd</t>
  </si>
  <si>
    <t>INE503A01015</t>
  </si>
  <si>
    <t>DCB Bank Ltd</t>
  </si>
  <si>
    <t>INE177F01017</t>
  </si>
  <si>
    <t>Kovai Medical Center &amp; Hospital Ltd</t>
  </si>
  <si>
    <t>INE944F01028</t>
  </si>
  <si>
    <t>Radico Khaitan Ltd</t>
  </si>
  <si>
    <t>INE342G01023</t>
  </si>
  <si>
    <t>NIIT Learning Systems Ltd</t>
  </si>
  <si>
    <t>Other Consumer Services</t>
  </si>
  <si>
    <t>INE00F201020</t>
  </si>
  <si>
    <t>Prudent Corporate Advisory Services Ltd</t>
  </si>
  <si>
    <t>INE640A01023</t>
  </si>
  <si>
    <t>SKF India Ltd</t>
  </si>
  <si>
    <t>INE094J01016</t>
  </si>
  <si>
    <t>UTI Asset Management Co Ltd</t>
  </si>
  <si>
    <t>INE084A01016</t>
  </si>
  <si>
    <t>Bank of India</t>
  </si>
  <si>
    <t>INE098F01031</t>
  </si>
  <si>
    <t>Amrutanjan Health Care Ltd</t>
  </si>
  <si>
    <t>INE142Z01019</t>
  </si>
  <si>
    <t>Orient Electric Ltd</t>
  </si>
  <si>
    <t>INE456Z01021</t>
  </si>
  <si>
    <t>Medi Assist Healthcare Services Ltd</t>
  </si>
  <si>
    <t>INE136S01016</t>
  </si>
  <si>
    <t>Neogen Chemicals Ltd</t>
  </si>
  <si>
    <t>INE930H01031</t>
  </si>
  <si>
    <t>K.P.R. Mill Ltd</t>
  </si>
  <si>
    <t>Textiles &amp; Apparels</t>
  </si>
  <si>
    <t>INE602W01019</t>
  </si>
  <si>
    <t>Senco Gold Ltd</t>
  </si>
  <si>
    <t>INE548C01032</t>
  </si>
  <si>
    <t>Emami Ltd</t>
  </si>
  <si>
    <t>Personal Products</t>
  </si>
  <si>
    <t>INE011K01018</t>
  </si>
  <si>
    <t>Tega Industries Ltd</t>
  </si>
  <si>
    <t>INE893J01029</t>
  </si>
  <si>
    <t>Mold-Tek Packaging Ltd</t>
  </si>
  <si>
    <t>INE0J5401028</t>
  </si>
  <si>
    <t>Honasa Consumer Ltd</t>
  </si>
  <si>
    <t>INE0LMW01024</t>
  </si>
  <si>
    <t>Cello World Ltd</t>
  </si>
  <si>
    <t>INE195J01029</t>
  </si>
  <si>
    <t>PNC Infratech Ltd</t>
  </si>
  <si>
    <t>INE296A01024</t>
  </si>
  <si>
    <t>Bajaj Finance Ltd</t>
  </si>
  <si>
    <t>INE616N01034</t>
  </si>
  <si>
    <t>INOX India Ltd</t>
  </si>
  <si>
    <t>INE976G01028</t>
  </si>
  <si>
    <t>RBL Bank Ltd</t>
  </si>
  <si>
    <t>INE570A01022</t>
  </si>
  <si>
    <t>Ion Exchange (India) Ltd</t>
  </si>
  <si>
    <t>Other Utilities</t>
  </si>
  <si>
    <t>IN9671H01013</t>
  </si>
  <si>
    <t>INE0UOS01011</t>
  </si>
  <si>
    <t>Sanofi Consumer Healthcare India Ltd</t>
  </si>
  <si>
    <t>IN002024Z057</t>
  </si>
  <si>
    <t>Sovereign</t>
  </si>
  <si>
    <t>Sundaram Aggressive Hybrid Fund</t>
  </si>
  <si>
    <t>INE854D01024</t>
  </si>
  <si>
    <t>United Spirits Ltd</t>
  </si>
  <si>
    <t>INE585B01010</t>
  </si>
  <si>
    <t>Maruti Suzuki India Ltd</t>
  </si>
  <si>
    <t>INE917I01010</t>
  </si>
  <si>
    <t>Bajaj Auto Ltd</t>
  </si>
  <si>
    <t>INE669C01036</t>
  </si>
  <si>
    <t>Tech Mahindra Ltd</t>
  </si>
  <si>
    <t>INE101A01026</t>
  </si>
  <si>
    <t>Mahindra &amp; Mahindra Ltd</t>
  </si>
  <si>
    <t>INE481N01025</t>
  </si>
  <si>
    <t>Home First Finance Company Ltd</t>
  </si>
  <si>
    <t>INE183A01024</t>
  </si>
  <si>
    <t>Finolex Industries Ltd</t>
  </si>
  <si>
    <t>INE852S01026</t>
  </si>
  <si>
    <t>Chennai Super Kings Ltd</t>
  </si>
  <si>
    <t>INE261F08EF5</t>
  </si>
  <si>
    <t>National Bank for Agriculture &amp; Rural Development - 7.8% - 15/03/2027</t>
  </si>
  <si>
    <t>ICRA AAA</t>
  </si>
  <si>
    <t>INE261F08DX0</t>
  </si>
  <si>
    <t>National Bank for Agriculture &amp; Rural Development - 7.58% - 31/07/2026</t>
  </si>
  <si>
    <t>CRISIL AAA</t>
  </si>
  <si>
    <t>INE121A07RZ4</t>
  </si>
  <si>
    <t>Cholamandalam Investment and Finance Co Ltd - 8.54% - 12/04/2029**</t>
  </si>
  <si>
    <t>ICRA AA+</t>
  </si>
  <si>
    <t>INE296A07SV1</t>
  </si>
  <si>
    <t>Bajaj Finance Ltd - 7.82% - 31/01/2034**</t>
  </si>
  <si>
    <t>INE134E08MB9</t>
  </si>
  <si>
    <t>Power Finance Corporation Ltd - 7.82% - 06/03/2038**</t>
  </si>
  <si>
    <t>INE0KUG08027</t>
  </si>
  <si>
    <t>National Bank for Financing Infrastructure and Development - 7.65% - 22/12/2038**</t>
  </si>
  <si>
    <t>INE115A07QH6</t>
  </si>
  <si>
    <t>LIC Housing Finance Ltd - 8.025% - 23/03/2033**</t>
  </si>
  <si>
    <t>INE134E08NB7</t>
  </si>
  <si>
    <t>Power Finance Corporation Ltd - 7.32% - 15/07/2039**</t>
  </si>
  <si>
    <t>INE134E08MX3</t>
  </si>
  <si>
    <t>Power Finance Corporation Ltd - 7.6% - 13/04/2029**</t>
  </si>
  <si>
    <t>INE556F08KM1</t>
  </si>
  <si>
    <t>Small Industries Development Bank of India - 7.79% - 14/05/2027**</t>
  </si>
  <si>
    <t>INE261F08DV4</t>
  </si>
  <si>
    <t>National Bank for Agriculture &amp; Rural Development - 7.62% - 31/01/2028**</t>
  </si>
  <si>
    <t>INE040A08955</t>
  </si>
  <si>
    <t>HDFC Bank Ltd - 7.7% - 16/05/2028**</t>
  </si>
  <si>
    <t>INE556F08KH1</t>
  </si>
  <si>
    <t>Small Industries Development Bank of India - 7.43% - 31/08/2026</t>
  </si>
  <si>
    <t>INE721A07RH9</t>
  </si>
  <si>
    <t>Shriram Finance Ltd - 8.75% - 15/06/2026**</t>
  </si>
  <si>
    <t>CRISIL AA+</t>
  </si>
  <si>
    <t>INE0KUG08035</t>
  </si>
  <si>
    <t>National Bank for Financing Infrastructure and Development - 7.43% - 04/07/2034**</t>
  </si>
  <si>
    <t>INE296A07SU3</t>
  </si>
  <si>
    <t>Bajaj Finance Ltd - 7.87% - 08/02/2034**</t>
  </si>
  <si>
    <t>INE053F08338</t>
  </si>
  <si>
    <t>Indian Railway Finance Corporation Ltd - 7.68% - 24/11/2026**</t>
  </si>
  <si>
    <t>INE020B08FF1</t>
  </si>
  <si>
    <t>REC LTD - 7.56% - 31/08/2027**</t>
  </si>
  <si>
    <t>INE053F08296</t>
  </si>
  <si>
    <t>Indian Railway Finance Corporation Ltd - 7.74% - 15/04/2038**</t>
  </si>
  <si>
    <t>INE040A08666</t>
  </si>
  <si>
    <t>HDFC Bank Ltd (Prev HDFC Ltd) - 7.8% - 03/05/2033**</t>
  </si>
  <si>
    <t>INE752E08734</t>
  </si>
  <si>
    <t>Power Grid Corporation of India Ltd - 7.35% - 12/03/2034**</t>
  </si>
  <si>
    <t>INE134E08MJ2</t>
  </si>
  <si>
    <t>Power Finance Corporation Ltd - 7.77% - 15/04/2028**</t>
  </si>
  <si>
    <t>INE134E08MC7</t>
  </si>
  <si>
    <t>Power Finance Corporation Ltd - 7.77% - 15/07/2026**</t>
  </si>
  <si>
    <t>INE041007100</t>
  </si>
  <si>
    <t>Embassy Office Parks REIT - 7.77% - 05/06/2025**</t>
  </si>
  <si>
    <t>INE040A08989</t>
  </si>
  <si>
    <t>HDFC Bank Ltd (Prev HDFC Ltd) - 7.35% - 10/02/2025**</t>
  </si>
  <si>
    <t>INE261F08DP6</t>
  </si>
  <si>
    <t>National Bank for Agriculture &amp; Rural Development - 7.35% - 08/07/2025**</t>
  </si>
  <si>
    <t>INE115A07PI6</t>
  </si>
  <si>
    <t>LIC Housing Finance Ltd - 6.17% - 03/09/2026**</t>
  </si>
  <si>
    <t>INE572E07183</t>
  </si>
  <si>
    <t>PNB Housing Finance Ltd - 8.15% - 29/07/2027**</t>
  </si>
  <si>
    <t>IND AA+</t>
  </si>
  <si>
    <t>INE020B08EI8</t>
  </si>
  <si>
    <t>REC LTD - 7.51% - 31/07/2026**</t>
  </si>
  <si>
    <t>INE020B08EL2</t>
  </si>
  <si>
    <t>REC LTD - 7.44% - 30/04/2026**</t>
  </si>
  <si>
    <t>INE556F08KE8</t>
  </si>
  <si>
    <t>Small Industries Development Bank of India - 7.47% - 25/11/2025**</t>
  </si>
  <si>
    <t>INE557F08FR8</t>
  </si>
  <si>
    <t>National Housing Bank - 7.22% - 23/07/2026**</t>
  </si>
  <si>
    <t>IN0020240019</t>
  </si>
  <si>
    <t>7.10% Central Government Securities 08/04/2034</t>
  </si>
  <si>
    <t>IN0020240027</t>
  </si>
  <si>
    <t>IN0020230077</t>
  </si>
  <si>
    <t>7.18%  Government Securities - 24/07/2037</t>
  </si>
  <si>
    <t>IN0020240035</t>
  </si>
  <si>
    <t>7.34% Central Government Securities 22/04/2064</t>
  </si>
  <si>
    <t>IN0020230051</t>
  </si>
  <si>
    <t>7.30% Government Securities - 19/06/2053</t>
  </si>
  <si>
    <t>IN0020220011</t>
  </si>
  <si>
    <t>IN0020240076</t>
  </si>
  <si>
    <t>7.02% Central Government Securities 18/06/2031</t>
  </si>
  <si>
    <t>IN0020210160</t>
  </si>
  <si>
    <t>IN3120230484</t>
  </si>
  <si>
    <t>7.44% Tamil Nadu State Government Securities -20/03/2034</t>
  </si>
  <si>
    <t>INE040A16FA5</t>
  </si>
  <si>
    <t>HDFC Bank Ltd - 24/06/2025**</t>
  </si>
  <si>
    <t>CRISIL A1+</t>
  </si>
  <si>
    <t>INE115A14EX5</t>
  </si>
  <si>
    <t>LIC Housing Finance Ltd - 21/03/2025**</t>
  </si>
  <si>
    <t>INF903JA1FR6</t>
  </si>
  <si>
    <t>Sundaram Money Market Fund-Direct Plan - Growth</t>
  </si>
  <si>
    <t>Individual &amp; HUF</t>
  </si>
  <si>
    <t>Others</t>
  </si>
  <si>
    <t>Sundaram Arbitrage Fund</t>
  </si>
  <si>
    <t>INE160A01022</t>
  </si>
  <si>
    <t>Punjab National Bank</t>
  </si>
  <si>
    <t>INE271C01023</t>
  </si>
  <si>
    <t>DLF Ltd</t>
  </si>
  <si>
    <t>INE423A01024</t>
  </si>
  <si>
    <t>Adani Enterprises</t>
  </si>
  <si>
    <t>Metals &amp; Minerals Trading</t>
  </si>
  <si>
    <t>INE205A01025</t>
  </si>
  <si>
    <t>Vedanta Ltd</t>
  </si>
  <si>
    <t>Diversified Metals</t>
  </si>
  <si>
    <t>INE674K01013</t>
  </si>
  <si>
    <t>Aditya Birla Capital Ltd</t>
  </si>
  <si>
    <t>INE476A01022</t>
  </si>
  <si>
    <t>Canara Bank</t>
  </si>
  <si>
    <t>INE918I01026</t>
  </si>
  <si>
    <t>Bajaj Finserv Ltd</t>
  </si>
  <si>
    <t>INE242A01010</t>
  </si>
  <si>
    <t>Indian Oil Corporation Ltd</t>
  </si>
  <si>
    <t>INE769A01020</t>
  </si>
  <si>
    <t>Aarti Industries Ltd</t>
  </si>
  <si>
    <t>Stock Future</t>
  </si>
  <si>
    <t>IN0020220037</t>
  </si>
  <si>
    <t>7.38% Central Government Securities 20/06/2027</t>
  </si>
  <si>
    <t>IN002023Z489</t>
  </si>
  <si>
    <t>IN002024Z032</t>
  </si>
  <si>
    <t>IN002024Z040</t>
  </si>
  <si>
    <t>IN002024Z248</t>
  </si>
  <si>
    <t>Margin Money For Derivatives</t>
  </si>
  <si>
    <t>Sundaram Balanced Advantage Fund</t>
  </si>
  <si>
    <t>INE002S01010</t>
  </si>
  <si>
    <t>Mahanagar Gas Ltd</t>
  </si>
  <si>
    <t>Index Future</t>
  </si>
  <si>
    <t>INE020B08FD6</t>
  </si>
  <si>
    <t>REC LTD - 7.58% - 31/05/2029**</t>
  </si>
  <si>
    <t>INE115A07QD5</t>
  </si>
  <si>
    <t>LIC Housing Finance Ltd - 7.82% - 28/11/2025**</t>
  </si>
  <si>
    <t>IN0020230135</t>
  </si>
  <si>
    <t>IN0020230036</t>
  </si>
  <si>
    <t>7.17% Government Securities - 17/04/20230</t>
  </si>
  <si>
    <t>-</t>
  </si>
  <si>
    <t>Sundaram Dividend Yield Fund</t>
  </si>
  <si>
    <t>INE486A01021</t>
  </si>
  <si>
    <t>CESC Ltd</t>
  </si>
  <si>
    <t>INE848E01016</t>
  </si>
  <si>
    <t>NHPC Ltd</t>
  </si>
  <si>
    <t>INE462A01022</t>
  </si>
  <si>
    <t>Bayer Cropscience Ltd</t>
  </si>
  <si>
    <t>INE216A01030</t>
  </si>
  <si>
    <t>Britannia Industries Ltd</t>
  </si>
  <si>
    <t>INE010V01017</t>
  </si>
  <si>
    <t>L&amp;T Technology Services Ltd</t>
  </si>
  <si>
    <t>IDIA00069477</t>
  </si>
  <si>
    <t>INE759J01022</t>
  </si>
  <si>
    <t>IDIA00069480</t>
  </si>
  <si>
    <t>INE02CF01010</t>
  </si>
  <si>
    <t>Sundaram Equity Savings Fund</t>
  </si>
  <si>
    <t>INE782A01015</t>
  </si>
  <si>
    <t>Johnson Controls-Hitachi AirConditioning India Ltd</t>
  </si>
  <si>
    <t>INE725G01011</t>
  </si>
  <si>
    <t>ICRA Ltd</t>
  </si>
  <si>
    <t>INE451A01017</t>
  </si>
  <si>
    <t>Force Motors Ltd</t>
  </si>
  <si>
    <t>INE634S01028</t>
  </si>
  <si>
    <t>Mankind Pharma Ltd</t>
  </si>
  <si>
    <t>INE795G01014</t>
  </si>
  <si>
    <t>HDFC Life Insurance Company Ltd</t>
  </si>
  <si>
    <t>INE00R701025</t>
  </si>
  <si>
    <t>Dalmia Cement (Bharat) Ltd.</t>
  </si>
  <si>
    <t>INE021A01026</t>
  </si>
  <si>
    <t>Asian Paints Ltd</t>
  </si>
  <si>
    <t>INE261F08EA6</t>
  </si>
  <si>
    <t>National Bank for Agriculture &amp; Rural Development - 7.5% - 31/08/2026**</t>
  </si>
  <si>
    <t>IN0020230101</t>
  </si>
  <si>
    <t>7.37% Government Securities-23/10/2028</t>
  </si>
  <si>
    <t>INE028A16GJ9</t>
  </si>
  <si>
    <t>Bank of Baroda - 06/12/2024**</t>
  </si>
  <si>
    <t>IND A1+</t>
  </si>
  <si>
    <t>INE160A16PX2</t>
  </si>
  <si>
    <t>Punjab National Bank - 20/12/2024**</t>
  </si>
  <si>
    <t>INE476A16YR6</t>
  </si>
  <si>
    <t>Canara Bank - 16/12/2024</t>
  </si>
  <si>
    <t>INE765G01017</t>
  </si>
  <si>
    <t>ICICI Lombard General Insurance Company Ltd</t>
  </si>
  <si>
    <t>INE066A01021</t>
  </si>
  <si>
    <t>Eicher Motors Ltd</t>
  </si>
  <si>
    <t>Sundaram Multi Cap Fund</t>
  </si>
  <si>
    <t>INE112L01020</t>
  </si>
  <si>
    <t>Metropolis Healthcare Ltd</t>
  </si>
  <si>
    <t>INE668F01031</t>
  </si>
  <si>
    <t>Jyothy Laboratories Ltd</t>
  </si>
  <si>
    <t>INE147E01013</t>
  </si>
  <si>
    <t>IDIA00069356</t>
  </si>
  <si>
    <t>INE604A01011</t>
  </si>
  <si>
    <t>INE406B01019</t>
  </si>
  <si>
    <t>Virtual Dynamics Software Ltd</t>
  </si>
  <si>
    <t>IDIA00069359</t>
  </si>
  <si>
    <t>INE431E01011</t>
  </si>
  <si>
    <t>Healthcare Equipment &amp; Supplies</t>
  </si>
  <si>
    <t>INE348C01011</t>
  </si>
  <si>
    <t>Paper, Forest &amp; Jute Products</t>
  </si>
  <si>
    <t>INE361B01024</t>
  </si>
  <si>
    <t>Divis Laboratories Ltd</t>
  </si>
  <si>
    <t>INE399L01023</t>
  </si>
  <si>
    <t>Adani Total Gas Ltd</t>
  </si>
  <si>
    <t>INE070A01015</t>
  </si>
  <si>
    <t>Shree Cement Ltd</t>
  </si>
  <si>
    <t>INE685A01028</t>
  </si>
  <si>
    <t>Torrent Pharmaceuticals Ltd</t>
  </si>
  <si>
    <t>INE214T01019</t>
  </si>
  <si>
    <t>LTIMindtree Ltd</t>
  </si>
  <si>
    <t>INE0J1Y01017</t>
  </si>
  <si>
    <t>LIC of India Ltd</t>
  </si>
  <si>
    <t>INE118A01012</t>
  </si>
  <si>
    <t>Bajaj Holdings &amp; Investment Ltd</t>
  </si>
  <si>
    <t>INE019A01038</t>
  </si>
  <si>
    <t>JSW Steel Ltd</t>
  </si>
  <si>
    <t>INE053F01010</t>
  </si>
  <si>
    <t>Indian Railway Finance Corporation Ltd</t>
  </si>
  <si>
    <t>INE437A01024</t>
  </si>
  <si>
    <t>Apollo Hospitals Enterprise Ltd</t>
  </si>
  <si>
    <t>INE758E01017</t>
  </si>
  <si>
    <t>Jio Financial Services Ltd</t>
  </si>
  <si>
    <t>INE323A01026</t>
  </si>
  <si>
    <t>Bosch Ltd</t>
  </si>
  <si>
    <t>INE318A01026</t>
  </si>
  <si>
    <t>Pidilite Industries Ltd</t>
  </si>
  <si>
    <t>INE670K01029</t>
  </si>
  <si>
    <t>Macrotech Developers Ltd</t>
  </si>
  <si>
    <t>INE335Y01020</t>
  </si>
  <si>
    <t>Indian Railway Catering &amp; Tourism Corporation Ltd</t>
  </si>
  <si>
    <t>INE102D01028</t>
  </si>
  <si>
    <t>Godrej Consumer Products Ltd</t>
  </si>
  <si>
    <t>INE121E01018</t>
  </si>
  <si>
    <t>JSW Energy Ltd</t>
  </si>
  <si>
    <t>INE016A01026</t>
  </si>
  <si>
    <t>Dabur India Ltd</t>
  </si>
  <si>
    <t>INE239A01024</t>
  </si>
  <si>
    <t>Nestle India Ltd</t>
  </si>
  <si>
    <t>INE176B01034</t>
  </si>
  <si>
    <t>Havells India Ltd</t>
  </si>
  <si>
    <t>INE814H01011</t>
  </si>
  <si>
    <t>Adani Power Ltd</t>
  </si>
  <si>
    <t>INE158A01026</t>
  </si>
  <si>
    <t>Hero MotoCorp Ltd</t>
  </si>
  <si>
    <t>INE775A01035</t>
  </si>
  <si>
    <t>Samvardhana Motherson International Ltd</t>
  </si>
  <si>
    <t>INE931S01010</t>
  </si>
  <si>
    <t>Adani Energy Solutions Ltd</t>
  </si>
  <si>
    <t>INE192R01011</t>
  </si>
  <si>
    <t>Avenue Supermarts Ltd</t>
  </si>
  <si>
    <t>INE364U01010</t>
  </si>
  <si>
    <t>Adani Green Energy Ltd</t>
  </si>
  <si>
    <t>Sundaram ELSS Tax Saver Fund</t>
  </si>
  <si>
    <t>INE00H001014</t>
  </si>
  <si>
    <t>Swiggy Ltd</t>
  </si>
  <si>
    <t>INE176A01028</t>
  </si>
  <si>
    <t>Bata India Ltd</t>
  </si>
  <si>
    <t>INE274J01014</t>
  </si>
  <si>
    <t>Oil India Ltd</t>
  </si>
  <si>
    <t>INE0V6F01027</t>
  </si>
  <si>
    <t>Hyundai Motor India Ltd</t>
  </si>
  <si>
    <t>Sundaram Consumption Fund</t>
  </si>
  <si>
    <t>INE02YR01019</t>
  </si>
  <si>
    <t>Electronics Mart India Ltd</t>
  </si>
  <si>
    <t>Sundaram Services Fund</t>
  </si>
  <si>
    <t>INE761H01022</t>
  </si>
  <si>
    <t>Page Industries Ltd</t>
  </si>
  <si>
    <t>INE127D01025</t>
  </si>
  <si>
    <t>HDFC Asset Management Company Ltd</t>
  </si>
  <si>
    <t>MU0295S00016</t>
  </si>
  <si>
    <t>Sundaram Diversified Equity</t>
  </si>
  <si>
    <t>Sundaram Large Cap Fund</t>
  </si>
  <si>
    <t>Sundaram Business Cycle Fund</t>
  </si>
  <si>
    <t>INE466L01038</t>
  </si>
  <si>
    <t>360 ONE WAM Ltd (Prev IIFL Wealth Management Ltd)</t>
  </si>
  <si>
    <t>INE410P01011</t>
  </si>
  <si>
    <t>Narayana Hrudayalaya Ltd</t>
  </si>
  <si>
    <t>INE885A01032</t>
  </si>
  <si>
    <t>Amara Raja Energy &amp; Mobility Ltd</t>
  </si>
  <si>
    <t>INE388Y01029</t>
  </si>
  <si>
    <t>FSN E–Commerce Ventures Ltd(NYKAA)</t>
  </si>
  <si>
    <t>INE074A01025</t>
  </si>
  <si>
    <t>Praj Industries Ltd</t>
  </si>
  <si>
    <t>INE371A01025</t>
  </si>
  <si>
    <t>Graphite India Ltd</t>
  </si>
  <si>
    <t>Sundaram Flexi Cap Fund</t>
  </si>
  <si>
    <t>INE322A01010</t>
  </si>
  <si>
    <t>Gillette India Ltd</t>
  </si>
  <si>
    <t>Sundaram Financial Services Opportunities Fund</t>
  </si>
  <si>
    <t>INE298J01013</t>
  </si>
  <si>
    <t>Nippon Life India Asset Management Ltd</t>
  </si>
  <si>
    <t>Institutional Plan - Growth</t>
  </si>
  <si>
    <t>Sundaram Multi Asset Allocation Fund</t>
  </si>
  <si>
    <t>IN0020240050</t>
  </si>
  <si>
    <t>IN0020230119</t>
  </si>
  <si>
    <t>7.33% Government Securities-30/10/2026</t>
  </si>
  <si>
    <t>INF204KB17I5</t>
  </si>
  <si>
    <t>Nippon India ETF Gold Bees</t>
  </si>
  <si>
    <t>INF200KA16D8</t>
  </si>
  <si>
    <t>SBI-ETF GOLD</t>
  </si>
  <si>
    <t>INF179KC1981</t>
  </si>
  <si>
    <t>HDFC Gold Exchange Traded Fund</t>
  </si>
  <si>
    <t>INF174KA1HJ8</t>
  </si>
  <si>
    <t>Kotak Mutual Fund - Gold Exchange Traded Fund</t>
  </si>
  <si>
    <t>INF740KA1SW3</t>
  </si>
  <si>
    <t>DSP-GOLD ETF</t>
  </si>
  <si>
    <t>S.NO.</t>
  </si>
  <si>
    <t>ACRONYM</t>
  </si>
  <si>
    <t>SCHEME NAME</t>
  </si>
  <si>
    <t>CAPEXG</t>
  </si>
  <si>
    <t>GLOB</t>
  </si>
  <si>
    <t>Sundaram Global Brand Fund</t>
  </si>
  <si>
    <t>MIDCAP</t>
  </si>
  <si>
    <t>MULTIP</t>
  </si>
  <si>
    <t>Sundaram Large And Mid Cap Fund</t>
  </si>
  <si>
    <t>SLTADV3</t>
  </si>
  <si>
    <t>Sundaram Long Term Advantage Fund Series III</t>
  </si>
  <si>
    <t>SLTADV4</t>
  </si>
  <si>
    <t>Sundaram Long Term Advantage Fund Series IV</t>
  </si>
  <si>
    <t>SLTAX1</t>
  </si>
  <si>
    <t>Sundaram Long Term Tax Advantage Fund Series I</t>
  </si>
  <si>
    <t>SLTAX2</t>
  </si>
  <si>
    <t>Sundaram Long Term Tax Advantage Fund Series II</t>
  </si>
  <si>
    <t>SLTAX3</t>
  </si>
  <si>
    <t>SLTAX4</t>
  </si>
  <si>
    <t>SLTAX5</t>
  </si>
  <si>
    <t>SLTAX6</t>
  </si>
  <si>
    <t>SMILE</t>
  </si>
  <si>
    <t>SPAHF</t>
  </si>
  <si>
    <t>SPARF</t>
  </si>
  <si>
    <t xml:space="preserve">Sundaram Arbitrage Fund </t>
  </si>
  <si>
    <t>SPBAF</t>
  </si>
  <si>
    <t>SPDYF</t>
  </si>
  <si>
    <t>SPESF</t>
  </si>
  <si>
    <t>SPFOCUS</t>
  </si>
  <si>
    <t>Sundaram Focused  Fund</t>
  </si>
  <si>
    <t>SPMUCF</t>
  </si>
  <si>
    <t>SPSN100</t>
  </si>
  <si>
    <t>Sundaram NIFTY 100 Equal Weight Fund</t>
  </si>
  <si>
    <t>SPTAX</t>
  </si>
  <si>
    <t>SRURAL</t>
  </si>
  <si>
    <t>SSFUND</t>
  </si>
  <si>
    <t>STAX</t>
  </si>
  <si>
    <t>SUNBCF</t>
  </si>
  <si>
    <t>SUNFCF</t>
  </si>
  <si>
    <t>SUNFOP</t>
  </si>
  <si>
    <t>SUNMAF</t>
  </si>
  <si>
    <t>SUNCYF</t>
  </si>
  <si>
    <t>Index</t>
  </si>
  <si>
    <t>YTM (%)</t>
  </si>
  <si>
    <t>Monthly Portfolio Statement for the month ended 30 November 2024</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</si>
  <si>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</si>
  <si>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</si>
  <si>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</si>
  <si>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</si>
  <si>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</si>
  <si>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Hindustan Dorr Oliver Ltd @</t>
  </si>
  <si>
    <t>b) Total value and percentage of illiquid equity / Preference shares @</t>
  </si>
  <si>
    <t>At the beginning</t>
  </si>
  <si>
    <t>Sundaram Liquid Fund - Direct Growth*</t>
  </si>
  <si>
    <t>d) IDCW declared during the period (Rupees per unit)</t>
  </si>
  <si>
    <t>Bharti Airtel Ltd - Partly Paid Right Shares</t>
  </si>
  <si>
    <t>Cash and Other Net Current Assets^</t>
  </si>
  <si>
    <t>b) Total value and percentage of illiquid equity shares @</t>
  </si>
  <si>
    <t>Chennai Super Kings Ltd @</t>
  </si>
  <si>
    <t>(f) Convertible Debenture</t>
  </si>
  <si>
    <t>INE121A08PJ0</t>
  </si>
  <si>
    <t>7.5% Cholamandalam Investment and Company Ltd - 30/09/2026</t>
  </si>
  <si>
    <t>Unrated</t>
  </si>
  <si>
    <t>7.72% Central Government Securities_Floating Rate Bond - 04/10/2028 ~</t>
  </si>
  <si>
    <t>Sundaram Money Market Fund-Direct Plan - Growth *</t>
  </si>
  <si>
    <t>Refer below point i)</t>
  </si>
  <si>
    <t>Direct Plan - Monthly IDCW</t>
  </si>
  <si>
    <t>Regular Plan - Monthly IDCW</t>
  </si>
  <si>
    <t>Annexure-A</t>
  </si>
  <si>
    <t>Name of The security</t>
  </si>
  <si>
    <t xml:space="preserve">ISIN </t>
  </si>
  <si>
    <t>Net receivable/Market value  (Rs. Lakh)</t>
  </si>
  <si>
    <t>% to NAV</t>
  </si>
  <si>
    <t>Total Amount(Principal &amp; Interest)  (Rs. Lakh)</t>
  </si>
  <si>
    <t xml:space="preserve">IL&amp;FS Financial Services Ltd. 24SEP18 CP </t>
  </si>
  <si>
    <t>INE121H14JU3</t>
  </si>
  <si>
    <t>ISIN</t>
  </si>
  <si>
    <t>NAME OF THE SECURITY</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</si>
  <si>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</si>
  <si>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</si>
  <si>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</si>
  <si>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</si>
  <si>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</si>
  <si>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</si>
  <si>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</si>
  <si>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</si>
  <si>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</si>
  <si>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</si>
  <si>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</si>
  <si>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</si>
  <si>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</si>
  <si>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</si>
  <si>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</si>
  <si>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</si>
  <si>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</si>
  <si>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 in case of semi annual YTM,  it will be annualised </t>
  </si>
  <si>
    <t>Aarti Industries Limited December 2024</t>
  </si>
  <si>
    <t>Indian Oil Corporation Ltd December 2024</t>
  </si>
  <si>
    <t>ITC Limited December 2024</t>
  </si>
  <si>
    <t>NTPC Limited December 2024</t>
  </si>
  <si>
    <t>Bajaj Finserv Limited December 2024</t>
  </si>
  <si>
    <t>Coal India Limited December 2024</t>
  </si>
  <si>
    <t>Sun Pharmaceutical Industries Limited December 2024</t>
  </si>
  <si>
    <t xml:space="preserve">	Mahindra &amp; Mahindra Limited December 2024</t>
  </si>
  <si>
    <t>Maruti Suzuki India Limited December 2024</t>
  </si>
  <si>
    <t>Bharat Electronics Limited December 2024</t>
  </si>
  <si>
    <t>Aurobindo Pharma Limited December 2024</t>
  </si>
  <si>
    <t>Canara Bank December 2024</t>
  </si>
  <si>
    <t>Tata Power Company Ltd December 2024</t>
  </si>
  <si>
    <t>SBI Life Insurance Company Limited December 2024</t>
  </si>
  <si>
    <t>Aditya Birla Capital Limited December 2024</t>
  </si>
  <si>
    <t>Cipla Limited December 2024</t>
  </si>
  <si>
    <t>Kotak Mahindra Bank Limited December 2024</t>
  </si>
  <si>
    <t>ICICI Bank Limited December 2024</t>
  </si>
  <si>
    <t>Bajaj Finance Limited December 2024</t>
  </si>
  <si>
    <t>HCL Technologies Limited December 2024</t>
  </si>
  <si>
    <t>Bharti Airtel Limited December 2024</t>
  </si>
  <si>
    <t>Bank of Baroda December 2024</t>
  </si>
  <si>
    <t>Vedanta Ltd Pre Sesa Sterlite Limited December 2024</t>
  </si>
  <si>
    <t>Hindalco Industries Limited December 2024</t>
  </si>
  <si>
    <t>The Indian Hotels Company Limited December 2024</t>
  </si>
  <si>
    <t>Adani Enterprises Limited December 2024</t>
  </si>
  <si>
    <t>Larsen and Toubro Ltd December 2024</t>
  </si>
  <si>
    <t>Axis Bank Limited December 2024</t>
  </si>
  <si>
    <t>DLF Limited December 2024</t>
  </si>
  <si>
    <t>TATA Consultancy Services Limited December 2024</t>
  </si>
  <si>
    <t>Ambuja Cements Limited December 2024</t>
  </si>
  <si>
    <t>Tata Motors Limited December 2024</t>
  </si>
  <si>
    <t>Indus Towers Limited December 2024</t>
  </si>
  <si>
    <t>Punjab National Bank December 2024</t>
  </si>
  <si>
    <t>HDFC Bank Limited December 2024</t>
  </si>
  <si>
    <t>Reliance Industries Limited December 2024</t>
  </si>
  <si>
    <t>INE041025011</t>
  </si>
  <si>
    <t>Embassy Office Parks (REIT)</t>
  </si>
  <si>
    <t>INE0GGX23010</t>
  </si>
  <si>
    <t>Power Grid Infrastructure Investment Trust (InvIT)</t>
  </si>
  <si>
    <t>Nifty December 2024</t>
  </si>
  <si>
    <t>Mahanagar Gas Ltd December 2024</t>
  </si>
  <si>
    <t>Titan Company Limited December 2024</t>
  </si>
  <si>
    <t>Infosys Limited December 2024</t>
  </si>
  <si>
    <t>IndusInd Bank Limited December 2024</t>
  </si>
  <si>
    <t>g) Derivative</t>
  </si>
  <si>
    <t>21.50% Dewan Rubber Ltd</t>
  </si>
  <si>
    <t>Not Available</t>
  </si>
  <si>
    <t>Chemox Chemicals Industries</t>
  </si>
  <si>
    <t>Cholamandalam Investment and Finance Company Ltd  December 2024</t>
  </si>
  <si>
    <t xml:space="preserve">	United Spirits Limited December 2024</t>
  </si>
  <si>
    <t>Interglobe Aviation Ltd December 2024</t>
  </si>
  <si>
    <t>HDFC Life Insurance Company Limited December 2024</t>
  </si>
  <si>
    <t>Hindustan Petroleum Corpn Limited December 2024</t>
  </si>
  <si>
    <t xml:space="preserve">	Hindustan Unilever Limited December 2024</t>
  </si>
  <si>
    <t>Direct Plan - Half Yearly IDCW</t>
  </si>
  <si>
    <t>Regular Plan - Half Yearly IDCW</t>
  </si>
  <si>
    <t>Crescent Finstock Ltd @</t>
  </si>
  <si>
    <t>Precision Fasteners Ltd @</t>
  </si>
  <si>
    <t>Mukerian Papers Ltd @</t>
  </si>
  <si>
    <t>Balmer Lawrie Freight Containers Ltd @</t>
  </si>
  <si>
    <t>Sangam Health Care Products Ltd @</t>
  </si>
  <si>
    <t>Noble Brothers Impex Ltd @</t>
  </si>
  <si>
    <t>Virtual Dynamics Software Ltd @</t>
  </si>
  <si>
    <t>15% Premier Vinyl Ltd</t>
  </si>
  <si>
    <t>18% Jord Engineering Ltd</t>
  </si>
  <si>
    <t>Make My Trip Ltd (USD)</t>
  </si>
  <si>
    <t>Eicher Motor Limited December 2024</t>
  </si>
  <si>
    <t>UltraTech Cement Limited December 2024</t>
  </si>
  <si>
    <t xml:space="preserve">	State Bank Of India Limited December 2024</t>
  </si>
  <si>
    <t xml:space="preserve">	Tata Steel Limited December 2024</t>
  </si>
  <si>
    <t>Hindustan Aeronautics Limited December 2024</t>
  </si>
  <si>
    <t>TVS Motor Company Limited December 2024</t>
  </si>
  <si>
    <t>364 Days - T Bill - 02/05/2025*</t>
  </si>
  <si>
    <t>7.10% Central Government Securities 18/04/2029*</t>
  </si>
  <si>
    <t>7.23% Central Government Securities 15/04/2039*</t>
  </si>
  <si>
    <t>7.38% Central Government Securities 20/06/2027*</t>
  </si>
  <si>
    <t>364 Days - T Bill - 18/04/2025*</t>
  </si>
  <si>
    <t>364 Days- T Bill-13/02/2025*</t>
  </si>
  <si>
    <t>364 Days - T Bill - 24/04/2025*</t>
  </si>
  <si>
    <t>364 Days - T Bill - 11/09/2025*</t>
  </si>
  <si>
    <t>7.32% Government Securities-13/11/2030*</t>
  </si>
  <si>
    <t>7.10% Central Government Securities 08/04/2034*</t>
  </si>
  <si>
    <t>7.37% Government Securities-23/10/2028*</t>
  </si>
  <si>
    <t>7.04% Central Government Securities 03/06/2029*</t>
  </si>
  <si>
    <t>SG9999013908</t>
  </si>
  <si>
    <t>Sundaram Global Brand Fund - Master Class</t>
  </si>
  <si>
    <t>Scheme Riskometer :</t>
  </si>
  <si>
    <t>Tier I Benchmark Riskometer :</t>
  </si>
  <si>
    <t>Tier II Benchmark Riskometer :</t>
  </si>
  <si>
    <t xml:space="preserve">                        Nifty Mid Cap 150 TRI</t>
  </si>
  <si>
    <t xml:space="preserve">                            Nifty Mid Cap 100 TRI</t>
  </si>
  <si>
    <t xml:space="preserve">           Nifty Large Mid Cap 250 INDEX</t>
  </si>
  <si>
    <t xml:space="preserve">                           BSE 500 INDEX</t>
  </si>
  <si>
    <t xml:space="preserve">                                    BSE 500 INDEX</t>
  </si>
  <si>
    <t xml:space="preserve">                    BSE 500 INDEX</t>
  </si>
  <si>
    <t xml:space="preserve">                    Nifty Small Cap 100</t>
  </si>
  <si>
    <t xml:space="preserve">                   Nifty Small Cap 100</t>
  </si>
  <si>
    <t xml:space="preserve">                      Nifty Small Cap 100</t>
  </si>
  <si>
    <t xml:space="preserve">                     Nifty Small Cap 100</t>
  </si>
  <si>
    <t xml:space="preserve">           Nifty Small Cap 250 TRI</t>
  </si>
  <si>
    <t xml:space="preserve">           Nifty Small Cap 100 TRI</t>
  </si>
  <si>
    <t xml:space="preserve">           CRISIL Hybrid 35 Plus 65 - Aggressive Index</t>
  </si>
  <si>
    <t xml:space="preserve">           NIFTY 50 Arbitrage INDEX</t>
  </si>
  <si>
    <t xml:space="preserve">           NIFTY 50 Hybrid Composite Debt 50 : 50 INDEX</t>
  </si>
  <si>
    <t xml:space="preserve">                                NIFTY 500</t>
  </si>
  <si>
    <t xml:space="preserve">           NIFTY IDCW Opportunities 50 TRI</t>
  </si>
  <si>
    <t xml:space="preserve">                      Nifty Equity Savings INDEX</t>
  </si>
  <si>
    <t>30-Nov-2024</t>
  </si>
  <si>
    <t>i) Exposure to securities classified as below investment grade or default as on 30-Nov-2024</t>
  </si>
  <si>
    <t>% to AUM as on 30-Nov-2024</t>
  </si>
  <si>
    <t xml:space="preserve">                              Nifty 500 TRI</t>
  </si>
  <si>
    <t xml:space="preserve">           Nifty Large MID CAP 250 TRI</t>
  </si>
  <si>
    <t xml:space="preserve">           Nifty 500 MultiCap 50:25:25</t>
  </si>
  <si>
    <t xml:space="preserve">          Nifty 100 Equal Weight TRI</t>
  </si>
  <si>
    <t xml:space="preserve">                          NIFTY 500</t>
  </si>
  <si>
    <t xml:space="preserve">           Nifty India Consumption TRI</t>
  </si>
  <si>
    <t xml:space="preserve">           NIFTY Services Sector Index</t>
  </si>
  <si>
    <t xml:space="preserve">           NIFTY 500 MULTICAP 50:25:25</t>
  </si>
  <si>
    <t xml:space="preserve">                       NIFTY 500</t>
  </si>
  <si>
    <t xml:space="preserve">               Nifty 100 TRI INDEX</t>
  </si>
  <si>
    <t xml:space="preserve">                      Nifty_500_ TRI</t>
  </si>
  <si>
    <t xml:space="preserve">                  Nifty 500 TRI</t>
  </si>
  <si>
    <t xml:space="preserve">                      Nifty 500 TRI</t>
  </si>
  <si>
    <t xml:space="preserve">           Nifty Financial Services</t>
  </si>
  <si>
    <t>NIFTY 500 TRI (65%) + NIFTY Short Duration Debt Index (10%) + Domestic Prices of Gold (25%)</t>
  </si>
  <si>
    <t xml:space="preserve">                    MSCI ACWI TRI</t>
  </si>
  <si>
    <t xml:space="preserve">                     NIFTY Infrastructure TRI</t>
  </si>
  <si>
    <t>Direct Plan - IDCW</t>
  </si>
  <si>
    <t>Regular Plan - IDCW</t>
  </si>
  <si>
    <t>Direct Plan - Halfyearly IDCW</t>
  </si>
  <si>
    <t>Regular Plan - Halfyearly IDCW</t>
  </si>
  <si>
    <t>Direct Plan - Quarterly IDCW</t>
  </si>
  <si>
    <t>Regular Plan - Quarterly IDCW</t>
  </si>
  <si>
    <t>Institutional Plan - IDCW</t>
  </si>
  <si>
    <t>Tirrihannah Company Ltd @</t>
  </si>
  <si>
    <t>Sandur Laminates Ltd @</t>
  </si>
  <si>
    <t>Minerava Holdings Ltd @</t>
  </si>
  <si>
    <t>Crystal Cable Industries Ltd @</t>
  </si>
  <si>
    <t>DERIVATIVES DISCLOSURE</t>
  </si>
  <si>
    <t>Disclosure regarding Derivative positions pursuant to SEBI Circular no CIR/IMD/DF/11/2010 dated August18,2010</t>
  </si>
  <si>
    <t>DETAILS OF INVESTMENTS IN DERIVATIVE INSTRUMENTS</t>
  </si>
  <si>
    <t>A. Hedging Positions through Futures as on November 30,2024 :</t>
  </si>
  <si>
    <t>Scheme Name</t>
  </si>
  <si>
    <t>Underlying</t>
  </si>
  <si>
    <t>Long/Short</t>
  </si>
  <si>
    <t>Futures Price When Purchased</t>
  </si>
  <si>
    <t>Current Price of the contract</t>
  </si>
  <si>
    <t>Margin maintained in       (Rs in Lakhs)*</t>
  </si>
  <si>
    <t>Aarti Industries Ltd DEC-2024</t>
  </si>
  <si>
    <t>Short</t>
  </si>
  <si>
    <t>Adani Enterprises Ltd DEC-2024</t>
  </si>
  <si>
    <t>Aditya Birla Capital Ltd DEC-2024</t>
  </si>
  <si>
    <t>Aurobindo Pharma Ltd-Equ DEC-2024</t>
  </si>
  <si>
    <t>Axis Bank Ltd  DEC-2024</t>
  </si>
  <si>
    <t>Bajaj Finance Ltd DEC-2024</t>
  </si>
  <si>
    <t>Bajaj Finserv Ltd DEC-2024</t>
  </si>
  <si>
    <t>Bank of Baroda DEC-2024</t>
  </si>
  <si>
    <t>Bharat Electronics Ltd DEC-2024</t>
  </si>
  <si>
    <t>Bharti Airtel Ltd DEC-2024</t>
  </si>
  <si>
    <t>Canara Bank DEC-2024</t>
  </si>
  <si>
    <t>Cipla Ltd DEC-2024</t>
  </si>
  <si>
    <t>Coal India Ltd DEC-2024</t>
  </si>
  <si>
    <t>DLF Ltd DEC-2024</t>
  </si>
  <si>
    <t>Gujarat Ambuja Cement Co.Ltd DEC-2024</t>
  </si>
  <si>
    <t>HCL Technologies Ltd DEC-2024</t>
  </si>
  <si>
    <t>HDFC Bank Ltd DEC-2024</t>
  </si>
  <si>
    <t>Hindalco Industries Ltd DEC-2024</t>
  </si>
  <si>
    <t>ICICI Bank Ltd DEC-2024</t>
  </si>
  <si>
    <t>Indian Hotels Company Ltd DEC-2024</t>
  </si>
  <si>
    <t>Indian Oil Corporation Ltd DEC-2024</t>
  </si>
  <si>
    <t>Indus Towers Ltd (Prev name Bharti Infratel Ltd) DEC-2024</t>
  </si>
  <si>
    <t>ITC Ltd DEC-2024</t>
  </si>
  <si>
    <t>Kotak Mahindra Bank Ltd DEC-2024</t>
  </si>
  <si>
    <t>Larsen &amp; Toubro Ltd DEC-2024</t>
  </si>
  <si>
    <t>Mahindra &amp; Mahindra Ltd DEC-2024</t>
  </si>
  <si>
    <t>Maruti Suzuki India Ltd DEC-2024</t>
  </si>
  <si>
    <t>NTPC Ltd DEC-2024</t>
  </si>
  <si>
    <t>Punjab National Bank DEC-2024</t>
  </si>
  <si>
    <t>Reliance Industries Ltd DEC-2024</t>
  </si>
  <si>
    <t>SBI Life Insurance Company Ltd DEC-2024</t>
  </si>
  <si>
    <t>Sun Pharmaceuticals Ltd DEC-2024</t>
  </si>
  <si>
    <t>TATA Consultancy Services Ltd DEC-2024</t>
  </si>
  <si>
    <t>Tata Motors Ltd DEC-2024</t>
  </si>
  <si>
    <t>TATA Power Co Ltd DEC-2024</t>
  </si>
  <si>
    <t>Vedanta Ltd  DEC-2024</t>
  </si>
  <si>
    <t>IndusInd Bank Ltd DEC-2024</t>
  </si>
  <si>
    <t>Infosys Ltd DEC-2024</t>
  </si>
  <si>
    <t>Mahanagar Gas Ltd DEC-2024</t>
  </si>
  <si>
    <t>Titan Industries Ltd DEC-2024</t>
  </si>
  <si>
    <t>Cholamandalam Investment &amp; Finance Company Ltd DEC-2024</t>
  </si>
  <si>
    <t>HDFC Life Insurance Company Ltd DEC-2024</t>
  </si>
  <si>
    <t>Hindustan Petroleum Corpn Ltd DEC-2024</t>
  </si>
  <si>
    <t>Hindustan Unilever Ltd DEC-2024</t>
  </si>
  <si>
    <t>Interglobe Aviation Ltd DEC-2024</t>
  </si>
  <si>
    <t>United Spirits Ltd DEC-2024</t>
  </si>
  <si>
    <t>Sundaram Financial Opp Fund</t>
  </si>
  <si>
    <t>Eicher Motor Ltd DEC-2024</t>
  </si>
  <si>
    <t>Hindustan Aeronautics Ltd DEC-2024</t>
  </si>
  <si>
    <t>State Bank Of India Ltd DEC-2024</t>
  </si>
  <si>
    <t>Tata Steel Ltd DEC-2024</t>
  </si>
  <si>
    <t>TVS Motor Company Ltd   DEC-2024</t>
  </si>
  <si>
    <t>Ultra Tech Cement Ltd DEC-2024</t>
  </si>
  <si>
    <t xml:space="preserve">Total percentage of existing assets hedged through futures as a percentage of net assets </t>
  </si>
  <si>
    <t>%</t>
  </si>
  <si>
    <t>For the period ended November 30,2024 following were the hedging transactions through futures which have been squared off/ expired</t>
  </si>
  <si>
    <t>Total Number of contracts where futures were Bought</t>
  </si>
  <si>
    <t>Total Number of contracts where futures were Sold</t>
  </si>
  <si>
    <t>Gross Notional value of contracts where futures were bought                      (Rs. in Lakhs)</t>
  </si>
  <si>
    <t>Gross Notional value of contracts where futures were sold        (Rs. in Lakhs)</t>
  </si>
  <si>
    <t>Net Profit / (Loss) value on all contracts combined       (Rs. in lakhs)</t>
  </si>
  <si>
    <t>Sundaram Small cap Fund</t>
  </si>
  <si>
    <t>Sundaram Large and Midcap Fund</t>
  </si>
  <si>
    <t>B. Other than hedging positions through futures as on November 30,2024 :</t>
  </si>
  <si>
    <t>Margin maintained in       (Rs. in Lakhs) *</t>
  </si>
  <si>
    <t>Long</t>
  </si>
  <si>
    <t>NIFTY DEC-2024</t>
  </si>
  <si>
    <t>Total percentage of existing assets due to non-hedging positions as a percentage of net assets</t>
  </si>
  <si>
    <t>For the period ended November 30,2024 following were the non-hedging transactions through futures which have been squared off / expired</t>
  </si>
  <si>
    <t>Gross Notional value of contracts where futures were sold      ( Rs. in Lakhs)</t>
  </si>
  <si>
    <t>Net Profit / (Loss) value on all contracts combined      (Rs. in lakhs)</t>
  </si>
  <si>
    <t>C. Hedging Positions through Put Options as on November 30,2024 :</t>
  </si>
  <si>
    <t>Call/Put</t>
  </si>
  <si>
    <t>Number of Contracts</t>
  </si>
  <si>
    <t>Option Price when purchased</t>
  </si>
  <si>
    <t>Current Option Price</t>
  </si>
  <si>
    <t>Total % of existing assets hedged through Put Options</t>
  </si>
  <si>
    <t xml:space="preserve"> </t>
  </si>
  <si>
    <t>For the period ended  November 30,2024 , the following hedging transactions through options which have been already exercised/expired</t>
  </si>
  <si>
    <t>Total Number of contracts entered into</t>
  </si>
  <si>
    <t>Gross Notional value of contracts bought                      (Rs. in Lakhs)</t>
  </si>
  <si>
    <t>Gross Notional value of contracts  sold  (Rs. in Lakhs)</t>
  </si>
  <si>
    <t>Net Profit/(Loss) on all contracts 
(Rs. in Lakhs)</t>
  </si>
  <si>
    <t>D. Other than Hedging Positions through options as on November 30,2024 :</t>
  </si>
  <si>
    <t xml:space="preserve">Total Exposure through Options other than hedging as a percentage of net assets </t>
  </si>
  <si>
    <t>For the period ended November 30,2024 , the following non hedging transactions through options which have been already exercised/expired</t>
  </si>
  <si>
    <t>Gross Notional value of contracts  bought(Rs. in Lakhs)</t>
  </si>
  <si>
    <t>Gross Notional value of contracts  sold (Rs. in Lakhs)</t>
  </si>
  <si>
    <t>E. Hedging Positions through Swaps as on November 30,2024 - Nil</t>
  </si>
  <si>
    <t>F. Hedging Positions through Interest Rate Futures as on November 30,2024 :</t>
  </si>
  <si>
    <t xml:space="preserve">Futures Price
When Purchased </t>
  </si>
  <si>
    <t>Current Price of
the contract</t>
  </si>
  <si>
    <t>Margin maintained
in (Rs. in Lakhs)</t>
  </si>
  <si>
    <t>Total percentage of existing assets hedged through Interest Rate Futures a Percentage of net assets</t>
  </si>
  <si>
    <t>For the period ended November 30,2024 following were the hedging transactions through Interest Rate Futures which have been squared off/ expired</t>
  </si>
  <si>
    <t>For the period ended November 30,2024 following were the Non Hedging transactions through Interest Rate Futures which have been squared off/ expired</t>
  </si>
  <si>
    <t>* Note: Margin maintained denotes security specific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</si>
</sst>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_ * #,##0.00_ ;_ * \-#,##0.00_ ;_ * &quot;-&quot;??_ ;_ @_ "/>
    <numFmt numFmtId="165" formatCode="_-* #,##0.00_-;\-* #,##0.00_-;_-* &quot;-&quot;??_-;_-@_-"/>
    <numFmt numFmtId="166" formatCode="[$-1014009]General"/>
    <numFmt numFmtId="167" formatCode="[$-1014009]###0;\(###0\)"/>
    <numFmt numFmtId="168" formatCode="[$-1014009]###0.00;\(###0.00\)"/>
    <numFmt numFmtId="169" formatCode="[$-1014009]###0.00%;\(###0.00%\)"/>
    <numFmt numFmtId="170" formatCode="[$-1014009]#,##0.00\ %;\(#,##0.00\)"/>
    <numFmt numFmtId="171" formatCode="[$-1014009]#.0000"/>
    <numFmt numFmtId="172" formatCode="[$-1014009]#,##0.00%"/>
    <numFmt numFmtId="173" formatCode="[$-1014009]###0.0000;\(###0.0000\)"/>
    <numFmt numFmtId="174" formatCode="[$-1014009]#,##0.000000;\-#,##0.000000"/>
    <numFmt numFmtId="175" formatCode="[$-1014009]#,##0.00;\(#,##0.00\)"/>
    <numFmt numFmtId="176" formatCode="_(* #,##0_);_(* \(#,##0\);_(* &quot;-&quot;??_);_(@_)"/>
    <numFmt numFmtId="177" formatCode="[$-1014009]#,##0.0000;\(#,##0.0000\)"/>
    <numFmt numFmtId="178" formatCode="0.000"/>
    <numFmt numFmtId="179" formatCode="#,##0.000"/>
    <numFmt numFmtId="180" formatCode="0.000000000"/>
    <numFmt numFmtId="181" formatCode="#,##0.0000;\(#,##0.0000\)"/>
    <numFmt numFmtId="182" formatCode="_(* #,##0.000_);_(* \(#,##0.000\);_(* &quot;-&quot;??_);_(@_)"/>
  </numFmts>
  <fonts count="30" x14ac:knownFonts="1">
    <font>
      <sz val="10"/>
      <name val="Arial"/>
      <charset val="1"/>
    </font>
    <font>
      <sz val="11"/>
      <color theme="1"/>
      <name val="Aptos Narrow"/>
      <family val="2"/>
      <scheme val="minor"/>
    </font>
    <font>
      <sz val="11"/>
      <color theme="1"/>
      <name val="Aptos Narrow"/>
      <family val="2"/>
      <scheme val="minor"/>
    </font>
    <font>
      <b/>
      <sz val="11"/>
      <color indexed="8"/>
      <name val="Calibri"/>
      <family val="2"/>
    </font>
    <font>
      <sz val="10"/>
      <color indexed="8"/>
      <name val="Calibri"/>
      <family val="2"/>
    </font>
    <font>
      <b/>
      <sz val="10"/>
      <color indexed="8"/>
      <name val="Calibri"/>
      <family val="2"/>
    </font>
    <font>
      <b/>
      <i/>
      <sz val="10"/>
      <color indexed="8"/>
      <name val="Calibri"/>
      <family val="2"/>
    </font>
    <font>
      <b/>
      <sz val="9"/>
      <color indexed="8"/>
      <name val="Calibri"/>
      <family val="2"/>
    </font>
    <font>
      <sz val="10"/>
      <name val="Arial"/>
      <family val="2"/>
    </font>
    <font>
      <u/>
      <sz val="10"/>
      <color theme="10"/>
      <name val="Arial"/>
      <family val="2"/>
    </font>
    <font>
      <b/>
      <sz val="11"/>
      <name val="Aptos Narrow"/>
      <family val="2"/>
      <scheme val="minor"/>
    </font>
    <font>
      <sz val="10"/>
      <name val="Arial"/>
      <family val="2"/>
    </font>
    <font>
      <sz val="11"/>
      <name val="Aptos Narrow"/>
      <family val="2"/>
      <scheme val="minor"/>
    </font>
    <font>
      <u/>
      <sz val="10"/>
      <color theme="10"/>
      <name val="Arial"/>
      <family val="2"/>
    </font>
    <font>
      <u/>
      <sz val="11"/>
      <color theme="10"/>
      <name val="Aptos Narrow"/>
      <family val="2"/>
      <scheme val="minor"/>
    </font>
    <font>
      <u/>
      <sz val="11"/>
      <color rgb="FF002060"/>
      <name val="Aptos Narrow"/>
      <family val="2"/>
      <scheme val="minor"/>
    </font>
    <font>
      <b/>
      <sz val="10"/>
      <name val="Arial"/>
      <family val="2"/>
    </font>
    <font>
      <b/>
      <sz val="11"/>
      <color indexed="8"/>
      <name val="Calibri"/>
      <family val="2"/>
    </font>
    <font>
      <sz val="10"/>
      <color indexed="8"/>
      <name val="Calibri"/>
      <family val="2"/>
    </font>
    <font>
      <b/>
      <i/>
      <sz val="10"/>
      <color indexed="8"/>
      <name val="Calibri"/>
      <family val="2"/>
    </font>
    <font>
      <b/>
      <sz val="10"/>
      <color indexed="8"/>
      <name val="Calibri"/>
      <family val="2"/>
    </font>
    <font>
      <sz val="10"/>
      <name val="Calibri"/>
      <family val="2"/>
    </font>
    <font>
      <sz val="10"/>
      <color theme="1"/>
      <name val="Calibri"/>
      <family val="2"/>
    </font>
    <font>
      <b/>
      <sz val="10"/>
      <color theme="1"/>
      <name val="Calibri"/>
      <family val="2"/>
    </font>
    <font>
      <b/>
      <sz val="10"/>
      <name val="Calibri"/>
      <family val="2"/>
    </font>
    <font>
      <b/>
      <sz val="10"/>
      <color theme="1"/>
      <name val="Aptos Narrow"/>
      <family val="2"/>
      <scheme val="minor"/>
    </font>
    <font>
      <sz val="10"/>
      <name val="Aptos Narrow"/>
      <family val="2"/>
      <scheme val="minor"/>
    </font>
    <font>
      <sz val="10"/>
      <color theme="1"/>
      <name val="Aptos Narrow"/>
      <family val="2"/>
      <scheme val="minor"/>
    </font>
    <font>
      <b/>
      <sz val="10"/>
      <name val="Aptos Narrow"/>
      <family val="2"/>
      <scheme val="minor"/>
    </font>
    <font>
      <sz val="11"/>
      <color indexed="8"/>
      <name val="Calibri"/>
      <family val="2"/>
    </font>
  </fonts>
  <fills count="3">
    <fill>
      <patternFill patternType="none"/>
    </fill>
    <fill>
      <patternFill patternType="gray125"/>
    </fill>
    <fill>
      <patternFill patternType="solid">
        <fgColor indexed="9"/>
      </patternFill>
    </fill>
  </fills>
  <borders count="2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s>
  <cellStyleXfs count="13">
    <xf numFmtId="0" fontId="0" fillId="0" borderId="0">
      <alignment wrapText="1"/>
    </xf>
    <xf numFmtId="165" fontId="8" fillId="0" borderId="0" applyFont="0" applyFill="0" applyBorder="0" applyAlignment="0" applyProtection="0"/>
    <xf numFmtId="9" fontId="8" fillId="0" borderId="0" applyFont="0" applyFill="0" applyBorder="0" applyAlignment="0" applyProtection="0"/>
    <xf numFmtId="0" fontId="9" fillId="0" borderId="0" applyNumberFormat="0" applyFill="0" applyBorder="0" applyAlignment="0" applyProtection="0">
      <alignment wrapText="1"/>
    </xf>
    <xf numFmtId="0" fontId="2" fillId="0" borderId="0"/>
    <xf numFmtId="0" fontId="11" fillId="0" borderId="0">
      <alignment wrapText="1"/>
    </xf>
    <xf numFmtId="0" fontId="13" fillId="0" borderId="0" applyNumberFormat="0" applyFill="0" applyBorder="0" applyAlignment="0" applyProtection="0">
      <alignment wrapText="1"/>
    </xf>
    <xf numFmtId="0" fontId="11" fillId="0" borderId="0">
      <alignment wrapText="1"/>
    </xf>
    <xf numFmtId="0" fontId="11" fillId="0" borderId="0">
      <alignment wrapText="1"/>
    </xf>
    <xf numFmtId="164" fontId="2" fillId="0" borderId="0" applyFont="0" applyFill="0" applyBorder="0" applyAlignment="0" applyProtection="0"/>
    <xf numFmtId="0" fontId="1" fillId="0" borderId="0"/>
    <xf numFmtId="0" fontId="11" fillId="0" borderId="0"/>
    <xf numFmtId="43" fontId="29" fillId="0" borderId="0" applyFont="0" applyFill="0" applyBorder="0" applyAlignment="0" applyProtection="0"/>
  </cellStyleXfs>
  <cellXfs count="266">
    <xf numFmtId="0" fontId="0" fillId="0" borderId="0" xfId="0">
      <alignment wrapText="1"/>
    </xf>
    <xf numFmtId="0" fontId="10" fillId="0" borderId="7" xfId="4" applyFont="1" applyBorder="1" applyAlignment="1">
      <alignment horizontal="center" vertical="center"/>
    </xf>
    <xf numFmtId="0" fontId="12" fillId="0" borderId="0" xfId="5" applyFont="1">
      <alignment wrapText="1"/>
    </xf>
    <xf numFmtId="0" fontId="12" fillId="0" borderId="7" xfId="5" applyFont="1" applyBorder="1" applyAlignment="1">
      <alignment horizontal="center" wrapText="1"/>
    </xf>
    <xf numFmtId="0" fontId="14" fillId="0" borderId="7" xfId="6" applyFont="1" applyBorder="1" applyAlignment="1"/>
    <xf numFmtId="0" fontId="12" fillId="0" borderId="7" xfId="5" applyFont="1" applyBorder="1" applyAlignment="1"/>
    <xf numFmtId="0" fontId="9" fillId="0" borderId="7" xfId="3" applyBorder="1" applyAlignment="1"/>
    <xf numFmtId="0" fontId="15" fillId="0" borderId="0" xfId="6" applyFont="1" applyFill="1" applyBorder="1" applyAlignment="1">
      <alignment horizontal="center" vertical="center" wrapText="1"/>
    </xf>
    <xf numFmtId="10" fontId="22" fillId="0" borderId="7" xfId="2" applyNumberFormat="1" applyFont="1" applyFill="1" applyBorder="1" applyAlignment="1">
      <alignment vertical="center"/>
    </xf>
    <xf numFmtId="176" fontId="22" fillId="0" borderId="0" xfId="1" applyNumberFormat="1" applyFont="1" applyFill="1"/>
    <xf numFmtId="165" fontId="22" fillId="0" borderId="0" xfId="1" applyFont="1" applyFill="1"/>
    <xf numFmtId="4" fontId="21" fillId="0" borderId="7" xfId="9" applyNumberFormat="1" applyFont="1" applyFill="1" applyBorder="1" applyAlignment="1">
      <alignment horizontal="center" vertical="center"/>
    </xf>
    <xf numFmtId="10" fontId="21" fillId="0" borderId="7" xfId="9" applyNumberFormat="1" applyFont="1" applyFill="1" applyBorder="1" applyAlignment="1">
      <alignment horizontal="center" vertical="center"/>
    </xf>
    <xf numFmtId="4" fontId="26" fillId="0" borderId="7" xfId="9" applyNumberFormat="1" applyFont="1" applyFill="1" applyBorder="1" applyAlignment="1">
      <alignment horizontal="center" vertical="center"/>
    </xf>
    <xf numFmtId="10" fontId="26" fillId="0" borderId="7" xfId="9" applyNumberFormat="1" applyFont="1" applyFill="1" applyBorder="1" applyAlignment="1">
      <alignment horizontal="center" vertical="center"/>
    </xf>
    <xf numFmtId="176" fontId="27" fillId="0" borderId="0" xfId="1" applyNumberFormat="1" applyFont="1" applyFill="1"/>
    <xf numFmtId="165" fontId="27" fillId="0" borderId="0" xfId="1" applyFont="1" applyFill="1"/>
    <xf numFmtId="164" fontId="26" fillId="0" borderId="11" xfId="9" applyFont="1" applyFill="1" applyBorder="1" applyAlignment="1">
      <alignment horizontal="right" vertical="center"/>
    </xf>
    <xf numFmtId="164" fontId="26" fillId="0" borderId="11" xfId="9" applyFont="1" applyFill="1" applyBorder="1" applyAlignment="1">
      <alignment horizontal="center" vertical="center"/>
    </xf>
    <xf numFmtId="0" fontId="3" fillId="0" borderId="7" xfId="0" applyFont="1" applyBorder="1" applyAlignment="1">
      <alignment horizontal="center" vertical="center" wrapText="1" readingOrder="1"/>
    </xf>
    <xf numFmtId="0" fontId="17" fillId="0" borderId="7" xfId="0" applyFont="1" applyBorder="1" applyAlignment="1">
      <alignment horizontal="center" vertical="center" wrapText="1" readingOrder="1"/>
    </xf>
    <xf numFmtId="0" fontId="0" fillId="0" borderId="0" xfId="0" applyAlignment="1">
      <alignment horizontal="center" vertical="center" wrapText="1"/>
    </xf>
    <xf numFmtId="0" fontId="4" fillId="0" borderId="4" xfId="0" applyFont="1" applyBorder="1" applyAlignment="1">
      <alignment horizontal="right" vertical="top" wrapText="1" readingOrder="1"/>
    </xf>
    <xf numFmtId="0" fontId="5" fillId="0" borderId="4" xfId="0" applyFont="1" applyBorder="1" applyAlignment="1">
      <alignment horizontal="left" vertical="center" wrapText="1" readingOrder="1"/>
    </xf>
    <xf numFmtId="168" fontId="18" fillId="0" borderId="7" xfId="0" applyNumberFormat="1" applyFont="1" applyBorder="1" applyAlignment="1">
      <alignment horizontal="right" vertical="center" wrapText="1" readingOrder="1"/>
    </xf>
    <xf numFmtId="166" fontId="4" fillId="0" borderId="4" xfId="0" applyNumberFormat="1" applyFont="1" applyBorder="1" applyAlignment="1">
      <alignment horizontal="right" vertical="center" wrapText="1" readingOrder="1"/>
    </xf>
    <xf numFmtId="0" fontId="4" fillId="0" borderId="4" xfId="0" applyFont="1" applyBorder="1" applyAlignment="1">
      <alignment horizontal="left" vertical="center" wrapText="1" readingOrder="1"/>
    </xf>
    <xf numFmtId="167" fontId="4" fillId="0" borderId="4" xfId="0" applyNumberFormat="1" applyFont="1" applyBorder="1" applyAlignment="1">
      <alignment horizontal="right" vertical="center" wrapText="1" readingOrder="1"/>
    </xf>
    <xf numFmtId="168" fontId="4" fillId="0" borderId="4" xfId="0" applyNumberFormat="1" applyFont="1" applyBorder="1" applyAlignment="1">
      <alignment horizontal="right" vertical="center" wrapText="1" readingOrder="1"/>
    </xf>
    <xf numFmtId="169" fontId="4" fillId="0" borderId="4" xfId="0" applyNumberFormat="1" applyFont="1" applyBorder="1" applyAlignment="1">
      <alignment horizontal="right" vertical="center" wrapText="1" readingOrder="1"/>
    </xf>
    <xf numFmtId="168" fontId="5" fillId="0" borderId="4" xfId="0" applyNumberFormat="1" applyFont="1" applyBorder="1" applyAlignment="1">
      <alignment horizontal="right" vertical="center" wrapText="1" readingOrder="1"/>
    </xf>
    <xf numFmtId="169" fontId="5" fillId="0" borderId="4" xfId="0" applyNumberFormat="1" applyFont="1" applyBorder="1" applyAlignment="1">
      <alignment horizontal="right" vertical="center" wrapText="1" readingOrder="1"/>
    </xf>
    <xf numFmtId="0" fontId="6" fillId="0" borderId="4" xfId="0" applyFont="1" applyBorder="1" applyAlignment="1">
      <alignment horizontal="lef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0" fontId="4" fillId="0" borderId="4" xfId="0" applyFont="1" applyBorder="1" applyAlignment="1">
      <alignment horizontal="right" vertical="center" wrapText="1" readingOrder="1"/>
    </xf>
    <xf numFmtId="170" fontId="5" fillId="0" borderId="4" xfId="0" applyNumberFormat="1" applyFont="1" applyBorder="1" applyAlignment="1">
      <alignment horizontal="right" vertical="center" wrapText="1" readingOrder="1"/>
    </xf>
    <xf numFmtId="0" fontId="6" fillId="0" borderId="5" xfId="0" applyFont="1" applyBorder="1" applyAlignment="1">
      <alignment horizontal="left" vertical="center" wrapText="1" readingOrder="1"/>
    </xf>
    <xf numFmtId="0" fontId="6" fillId="0" borderId="5" xfId="0" applyFont="1" applyBorder="1" applyAlignment="1">
      <alignment horizontal="right" vertical="center" wrapText="1" readingOrder="1"/>
    </xf>
    <xf numFmtId="0" fontId="19" fillId="0" borderId="0" xfId="0" applyFont="1" applyAlignment="1">
      <alignment horizontal="left" vertical="center" wrapText="1" readingOrder="1"/>
    </xf>
    <xf numFmtId="0" fontId="18" fillId="0" borderId="0" xfId="0" applyFont="1" applyAlignment="1">
      <alignment horizontal="left" vertical="center" wrapText="1" readingOrder="1"/>
    </xf>
    <xf numFmtId="0" fontId="16" fillId="0" borderId="0" xfId="0" applyFont="1" applyAlignment="1">
      <alignment horizontal="center" vertical="center" wrapText="1"/>
    </xf>
    <xf numFmtId="0" fontId="19" fillId="0" borderId="0" xfId="4" applyFont="1" applyAlignment="1">
      <alignment horizontal="left" vertical="center" wrapText="1" readingOrder="1"/>
    </xf>
    <xf numFmtId="0" fontId="2" fillId="0" borderId="0" xfId="4" applyAlignment="1">
      <alignment wrapText="1"/>
    </xf>
    <xf numFmtId="0" fontId="6" fillId="0" borderId="0" xfId="0" applyFont="1" applyAlignment="1">
      <alignment horizontal="left" vertical="center" wrapText="1" readingOrder="1"/>
    </xf>
    <xf numFmtId="0" fontId="6" fillId="0" borderId="0" xfId="0" applyFont="1" applyAlignment="1">
      <alignment horizontal="right" vertical="center" wrapText="1" readingOrder="1"/>
    </xf>
    <xf numFmtId="0" fontId="6" fillId="0" borderId="6" xfId="0" applyFont="1" applyBorder="1" applyAlignment="1">
      <alignment horizontal="right" vertical="center" wrapText="1" readingOrder="1"/>
    </xf>
    <xf numFmtId="0" fontId="20" fillId="0" borderId="4" xfId="0" applyFont="1" applyBorder="1" applyAlignment="1">
      <alignment horizontal="left" vertical="center" wrapText="1" readingOrder="1"/>
    </xf>
    <xf numFmtId="0" fontId="18" fillId="0" borderId="0" xfId="0" applyFont="1" applyAlignment="1">
      <alignment horizontal="right" vertical="top" wrapText="1" readingOrder="1"/>
    </xf>
    <xf numFmtId="0" fontId="20" fillId="0" borderId="4" xfId="0" applyFont="1" applyBorder="1" applyAlignment="1">
      <alignment horizontal="right" vertical="top" wrapText="1" readingOrder="1"/>
    </xf>
    <xf numFmtId="0" fontId="4" fillId="0" borderId="0" xfId="0" applyFont="1" applyAlignment="1">
      <alignment horizontal="right" vertical="top" wrapText="1" readingOrder="1"/>
    </xf>
    <xf numFmtId="0" fontId="5" fillId="0" borderId="4" xfId="0" applyFont="1" applyBorder="1" applyAlignment="1">
      <alignment horizontal="left" vertical="top" wrapText="1" readingOrder="1"/>
    </xf>
    <xf numFmtId="15" fontId="5" fillId="0" borderId="4" xfId="0" applyNumberFormat="1" applyFont="1" applyBorder="1" applyAlignment="1">
      <alignment horizontal="right" vertical="top" wrapText="1" readingOrder="1"/>
    </xf>
    <xf numFmtId="171" fontId="4" fillId="0" borderId="4" xfId="0" applyNumberFormat="1" applyFont="1" applyBorder="1" applyAlignment="1">
      <alignment horizontal="right" vertical="center" wrapText="1" readingOrder="1"/>
    </xf>
    <xf numFmtId="0" fontId="4" fillId="0" borderId="0" xfId="0" applyFont="1" applyAlignment="1">
      <alignment horizontal="left" vertical="center" wrapText="1" readingOrder="1"/>
    </xf>
    <xf numFmtId="0" fontId="4" fillId="0" borderId="0" xfId="0" applyFont="1" applyAlignment="1">
      <alignment horizontal="right" vertical="center" wrapText="1" readingOrder="1"/>
    </xf>
    <xf numFmtId="0" fontId="4" fillId="0" borderId="5" xfId="0" applyFont="1" applyBorder="1" applyAlignment="1">
      <alignment horizontal="left" vertical="center" wrapText="1" readingOrder="1"/>
    </xf>
    <xf numFmtId="0" fontId="5" fillId="0" borderId="5" xfId="0" applyFont="1" applyBorder="1" applyAlignment="1">
      <alignment horizontal="left" vertical="center" wrapText="1" readingOrder="1"/>
    </xf>
    <xf numFmtId="0" fontId="18" fillId="0" borderId="6" xfId="0" applyFont="1" applyBorder="1" applyAlignment="1">
      <alignment horizontal="right" vertical="top" wrapText="1" readingOrder="1"/>
    </xf>
    <xf numFmtId="172" fontId="20" fillId="0" borderId="4" xfId="0" applyNumberFormat="1" applyFont="1" applyBorder="1" applyAlignment="1">
      <alignment horizontal="left" vertical="center" wrapText="1" readingOrder="1"/>
    </xf>
    <xf numFmtId="0" fontId="18" fillId="0" borderId="0" xfId="0" applyFont="1" applyAlignment="1">
      <alignment horizontal="right" vertical="center" wrapText="1" readingOrder="1"/>
    </xf>
    <xf numFmtId="0" fontId="16" fillId="0" borderId="0" xfId="0" applyFont="1" applyAlignment="1"/>
    <xf numFmtId="0" fontId="0" fillId="0" borderId="0" xfId="0" applyAlignment="1"/>
    <xf numFmtId="0" fontId="11" fillId="0" borderId="0" xfId="5">
      <alignment wrapText="1"/>
    </xf>
    <xf numFmtId="0" fontId="18" fillId="0" borderId="15" xfId="5" applyFont="1" applyBorder="1" applyAlignment="1">
      <alignment horizontal="right" vertical="top" wrapText="1" readingOrder="1"/>
    </xf>
    <xf numFmtId="0" fontId="20" fillId="0" borderId="15" xfId="5" applyFont="1" applyBorder="1" applyAlignment="1">
      <alignment horizontal="left" vertical="center" wrapText="1" readingOrder="1"/>
    </xf>
    <xf numFmtId="0" fontId="20" fillId="0" borderId="15" xfId="5" applyFont="1" applyBorder="1" applyAlignment="1">
      <alignment horizontal="right" vertical="center" wrapText="1" readingOrder="1"/>
    </xf>
    <xf numFmtId="169" fontId="20" fillId="0" borderId="15" xfId="5" applyNumberFormat="1" applyFont="1" applyBorder="1" applyAlignment="1">
      <alignment horizontal="right" vertical="center" wrapText="1" readingOrder="1"/>
    </xf>
    <xf numFmtId="0" fontId="19" fillId="0" borderId="15" xfId="5" applyFont="1" applyBorder="1" applyAlignment="1">
      <alignment horizontal="left" vertical="center" wrapText="1" readingOrder="1"/>
    </xf>
    <xf numFmtId="0" fontId="19" fillId="0" borderId="15" xfId="5" applyFont="1" applyBorder="1" applyAlignment="1">
      <alignment horizontal="right" vertical="center" wrapText="1" readingOrder="1"/>
    </xf>
    <xf numFmtId="168" fontId="20" fillId="0" borderId="15" xfId="5" applyNumberFormat="1" applyFont="1" applyBorder="1" applyAlignment="1">
      <alignment horizontal="right" vertical="center" wrapText="1" readingOrder="1"/>
    </xf>
    <xf numFmtId="166" fontId="18" fillId="0" borderId="15" xfId="5" applyNumberFormat="1" applyFont="1" applyBorder="1" applyAlignment="1">
      <alignment horizontal="right" vertical="center" wrapText="1" readingOrder="1"/>
    </xf>
    <xf numFmtId="0" fontId="18" fillId="0" borderId="15" xfId="5" applyFont="1" applyBorder="1" applyAlignment="1">
      <alignment horizontal="left" vertical="center" wrapText="1" readingOrder="1"/>
    </xf>
    <xf numFmtId="0" fontId="18" fillId="0" borderId="15" xfId="5" applyFont="1" applyBorder="1" applyAlignment="1">
      <alignment horizontal="right" vertical="center" wrapText="1" readingOrder="1"/>
    </xf>
    <xf numFmtId="168" fontId="18" fillId="0" borderId="15" xfId="5" applyNumberFormat="1" applyFont="1" applyBorder="1" applyAlignment="1">
      <alignment horizontal="right" vertical="center" wrapText="1" readingOrder="1"/>
    </xf>
    <xf numFmtId="169" fontId="18" fillId="0" borderId="15" xfId="5" applyNumberFormat="1" applyFont="1" applyBorder="1" applyAlignment="1">
      <alignment horizontal="right" vertical="center" wrapText="1" readingOrder="1"/>
    </xf>
    <xf numFmtId="173" fontId="18" fillId="0" borderId="15" xfId="5" applyNumberFormat="1" applyFont="1" applyBorder="1" applyAlignment="1">
      <alignment horizontal="right" vertical="center" wrapText="1" readingOrder="1"/>
    </xf>
    <xf numFmtId="170" fontId="20" fillId="0" borderId="15" xfId="5" applyNumberFormat="1" applyFont="1" applyBorder="1" applyAlignment="1">
      <alignment horizontal="right" vertical="center" wrapText="1" readingOrder="1"/>
    </xf>
    <xf numFmtId="0" fontId="19" fillId="0" borderId="16" xfId="5" applyFont="1" applyBorder="1" applyAlignment="1">
      <alignment horizontal="left" vertical="center" wrapText="1" readingOrder="1"/>
    </xf>
    <xf numFmtId="0" fontId="19" fillId="0" borderId="16" xfId="5" applyFont="1" applyBorder="1" applyAlignment="1">
      <alignment horizontal="right" vertical="center" wrapText="1" readingOrder="1"/>
    </xf>
    <xf numFmtId="0" fontId="19" fillId="0" borderId="0" xfId="5" applyFont="1" applyAlignment="1">
      <alignment horizontal="left" vertical="center" wrapText="1" readingOrder="1"/>
    </xf>
    <xf numFmtId="0" fontId="19" fillId="0" borderId="0" xfId="5" applyFont="1" applyAlignment="1">
      <alignment horizontal="right" vertical="center" wrapText="1" readingOrder="1"/>
    </xf>
    <xf numFmtId="0" fontId="19" fillId="0" borderId="6" xfId="5" applyFont="1" applyBorder="1" applyAlignment="1">
      <alignment horizontal="right" vertical="center" wrapText="1" readingOrder="1"/>
    </xf>
    <xf numFmtId="0" fontId="18" fillId="0" borderId="0" xfId="5" applyFont="1" applyAlignment="1">
      <alignment horizontal="right" vertical="top" wrapText="1" readingOrder="1"/>
    </xf>
    <xf numFmtId="171" fontId="18" fillId="0" borderId="15" xfId="5" applyNumberFormat="1" applyFont="1" applyBorder="1" applyAlignment="1">
      <alignment horizontal="right" vertical="center" wrapText="1" readingOrder="1"/>
    </xf>
    <xf numFmtId="0" fontId="18" fillId="0" borderId="0" xfId="5" applyFont="1" applyAlignment="1">
      <alignment horizontal="left" vertical="center" wrapText="1" readingOrder="1"/>
    </xf>
    <xf numFmtId="0" fontId="18" fillId="0" borderId="0" xfId="5" applyFont="1" applyAlignment="1">
      <alignment horizontal="right" vertical="center" wrapText="1" readingOrder="1"/>
    </xf>
    <xf numFmtId="0" fontId="20" fillId="0" borderId="15" xfId="0" applyFont="1" applyBorder="1" applyAlignment="1">
      <alignment horizontal="left" vertical="center" wrapText="1" readingOrder="1"/>
    </xf>
    <xf numFmtId="172" fontId="20" fillId="0" borderId="15" xfId="0" applyNumberFormat="1" applyFont="1" applyBorder="1" applyAlignment="1">
      <alignment horizontal="left" vertical="center" wrapText="1" readingOrder="1"/>
    </xf>
    <xf numFmtId="0" fontId="18" fillId="0" borderId="4" xfId="0" applyFont="1" applyBorder="1" applyAlignment="1">
      <alignment horizontal="left" vertical="center" wrapText="1" readingOrder="1"/>
    </xf>
    <xf numFmtId="173" fontId="4" fillId="0" borderId="4" xfId="0" applyNumberFormat="1" applyFont="1" applyBorder="1" applyAlignment="1">
      <alignment horizontal="right" vertical="center" wrapText="1" readingOrder="1"/>
    </xf>
    <xf numFmtId="0" fontId="0" fillId="0" borderId="0" xfId="0" applyAlignment="1">
      <alignment horizontal="center" vertical="top" readingOrder="1"/>
    </xf>
    <xf numFmtId="0" fontId="4" fillId="0" borderId="6" xfId="0" applyFont="1" applyBorder="1" applyAlignment="1">
      <alignment horizontal="right" vertical="top" wrapText="1" readingOrder="1"/>
    </xf>
    <xf numFmtId="172" fontId="5" fillId="0" borderId="4" xfId="0" applyNumberFormat="1" applyFont="1" applyBorder="1" applyAlignment="1">
      <alignment horizontal="lef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174" fontId="4" fillId="0" borderId="4" xfId="0" applyNumberFormat="1" applyFont="1" applyBorder="1" applyAlignment="1">
      <alignment horizontal="right" vertical="center" wrapText="1" readingOrder="1"/>
    </xf>
    <xf numFmtId="0" fontId="21" fillId="0" borderId="0" xfId="0" applyFont="1">
      <alignment wrapText="1"/>
    </xf>
    <xf numFmtId="0" fontId="22" fillId="0" borderId="0" xfId="0" applyFont="1" applyAlignment="1">
      <alignment vertical="center"/>
    </xf>
    <xf numFmtId="0" fontId="21" fillId="0" borderId="0" xfId="0" applyFont="1" applyAlignment="1">
      <alignment vertical="center" wrapText="1"/>
    </xf>
    <xf numFmtId="0" fontId="23" fillId="0" borderId="7" xfId="0" applyFont="1" applyBorder="1" applyAlignment="1">
      <alignment horizontal="center" vertical="center" wrapText="1"/>
    </xf>
    <xf numFmtId="0" fontId="21" fillId="0" borderId="7" xfId="0" applyFont="1" applyBorder="1" applyAlignment="1">
      <alignment vertical="center" wrapText="1"/>
    </xf>
    <xf numFmtId="0" fontId="21" fillId="0" borderId="7" xfId="0" applyFont="1" applyBorder="1" applyAlignment="1">
      <alignment vertical="center"/>
    </xf>
    <xf numFmtId="2" fontId="21" fillId="0" borderId="7" xfId="0" applyNumberFormat="1" applyFont="1" applyBorder="1" applyAlignment="1">
      <alignment vertical="center"/>
    </xf>
    <xf numFmtId="4" fontId="21" fillId="0" borderId="7" xfId="0" applyNumberFormat="1" applyFont="1" applyBorder="1" applyAlignment="1">
      <alignment vertical="center"/>
    </xf>
    <xf numFmtId="0" fontId="23" fillId="0" borderId="7" xfId="4" applyFont="1" applyBorder="1" applyAlignment="1">
      <alignment horizontal="center" vertical="center"/>
    </xf>
    <xf numFmtId="0" fontId="22" fillId="0" borderId="7" xfId="4" applyFont="1" applyBorder="1" applyAlignment="1">
      <alignment vertical="center"/>
    </xf>
    <xf numFmtId="0" fontId="22" fillId="0" borderId="7" xfId="4" applyFont="1" applyBorder="1" applyAlignment="1">
      <alignment vertical="center" wrapText="1"/>
    </xf>
    <xf numFmtId="0" fontId="23" fillId="0" borderId="7" xfId="4" applyFont="1" applyBorder="1" applyAlignment="1">
      <alignment horizontal="center" vertical="center" wrapText="1"/>
    </xf>
    <xf numFmtId="0" fontId="10" fillId="0" borderId="0" xfId="5" applyFont="1" applyAlignment="1">
      <alignment horizontal="center" vertical="center"/>
    </xf>
    <xf numFmtId="0" fontId="22" fillId="0" borderId="7" xfId="4" applyFont="1" applyBorder="1" applyAlignment="1">
      <alignment horizontal="left" vertical="center"/>
    </xf>
    <xf numFmtId="2" fontId="22" fillId="0" borderId="7" xfId="4" applyNumberFormat="1" applyFont="1" applyBorder="1" applyAlignment="1">
      <alignment horizontal="right" vertical="center" wrapText="1"/>
    </xf>
    <xf numFmtId="4" fontId="22" fillId="0" borderId="7" xfId="4" applyNumberFormat="1" applyFont="1" applyBorder="1" applyAlignment="1">
      <alignment horizontal="right" vertical="center"/>
    </xf>
    <xf numFmtId="10" fontId="22" fillId="0" borderId="7" xfId="2" applyNumberFormat="1" applyFont="1" applyFill="1" applyBorder="1" applyAlignment="1">
      <alignment vertical="center" wrapText="1"/>
    </xf>
    <xf numFmtId="4" fontId="12" fillId="0" borderId="0" xfId="4" applyNumberFormat="1" applyFont="1" applyAlignment="1">
      <alignment vertical="center"/>
    </xf>
    <xf numFmtId="0" fontId="21" fillId="0" borderId="7" xfId="0" applyFont="1" applyBorder="1" applyAlignment="1">
      <alignment horizontal="justify" vertical="center"/>
    </xf>
    <xf numFmtId="0" fontId="21" fillId="0" borderId="7" xfId="0" applyFont="1" applyBorder="1" applyAlignment="1">
      <alignment horizontal="justify" vertical="center" wrapText="1"/>
    </xf>
    <xf numFmtId="175" fontId="20" fillId="0" borderId="4" xfId="0" applyNumberFormat="1" applyFont="1" applyBorder="1" applyAlignment="1">
      <alignment horizontal="left" vertical="center" wrapText="1" readingOrder="1"/>
    </xf>
    <xf numFmtId="0" fontId="24" fillId="0" borderId="7" xfId="0" applyFont="1" applyBorder="1" applyAlignment="1">
      <alignment horizontal="justify" vertical="center" wrapText="1"/>
    </xf>
    <xf numFmtId="14" fontId="21" fillId="0" borderId="7" xfId="0" quotePrefix="1" applyNumberFormat="1" applyFont="1" applyBorder="1" applyAlignment="1">
      <alignment horizontal="justify" vertical="center" wrapText="1"/>
    </xf>
    <xf numFmtId="0" fontId="20" fillId="0" borderId="4" xfId="8" applyFont="1" applyBorder="1" applyAlignment="1">
      <alignment horizontal="left" vertical="center" wrapText="1" readingOrder="1"/>
    </xf>
    <xf numFmtId="0" fontId="0" fillId="0" borderId="0" xfId="0" applyAlignment="1">
      <alignment vertical="center" wrapText="1"/>
    </xf>
    <xf numFmtId="0" fontId="22" fillId="0" borderId="0" xfId="0" applyFont="1" applyAlignment="1"/>
    <xf numFmtId="0" fontId="21" fillId="0" borderId="7" xfId="0" applyFont="1" applyBorder="1">
      <alignment wrapText="1"/>
    </xf>
    <xf numFmtId="167" fontId="18" fillId="0" borderId="4" xfId="0" applyNumberFormat="1" applyFont="1" applyBorder="1" applyAlignment="1">
      <alignment horizontal="right" vertical="center" wrapText="1" readingOrder="1"/>
    </xf>
    <xf numFmtId="168" fontId="18" fillId="0" borderId="4" xfId="0" applyNumberFormat="1" applyFont="1" applyBorder="1" applyAlignment="1">
      <alignment horizontal="right" vertical="center" wrapText="1" readingOrder="1"/>
    </xf>
    <xf numFmtId="169" fontId="21" fillId="0" borderId="4" xfId="0" applyNumberFormat="1" applyFont="1" applyBorder="1" applyAlignment="1">
      <alignment horizontal="right" vertical="center" wrapText="1" readingOrder="1"/>
    </xf>
    <xf numFmtId="169" fontId="18" fillId="0" borderId="4" xfId="0" applyNumberFormat="1" applyFont="1" applyBorder="1" applyAlignment="1">
      <alignment horizontal="right" vertical="center" wrapText="1" readingOrder="1"/>
    </xf>
    <xf numFmtId="0" fontId="11" fillId="0" borderId="0" xfId="0" applyFont="1">
      <alignment wrapText="1"/>
    </xf>
    <xf numFmtId="0" fontId="23" fillId="0" borderId="7" xfId="0" applyFont="1" applyBorder="1" applyAlignment="1">
      <alignment horizontal="left" wrapText="1"/>
    </xf>
    <xf numFmtId="0" fontId="23" fillId="0" borderId="7" xfId="0" applyFont="1" applyBorder="1" applyAlignment="1">
      <alignment horizontal="center" wrapText="1"/>
    </xf>
    <xf numFmtId="0" fontId="21" fillId="0" borderId="7" xfId="0" applyFont="1" applyBorder="1" applyAlignment="1">
      <alignment horizontal="left" vertical="center" wrapText="1"/>
    </xf>
    <xf numFmtId="0" fontId="21" fillId="0" borderId="7" xfId="0" applyFont="1" applyBorder="1" applyAlignment="1">
      <alignment horizontal="center" vertical="center"/>
    </xf>
    <xf numFmtId="4" fontId="21" fillId="0" borderId="7" xfId="0" applyNumberFormat="1" applyFont="1" applyBorder="1" applyAlignment="1">
      <alignment horizontal="center" vertical="center"/>
    </xf>
    <xf numFmtId="0" fontId="19" fillId="0" borderId="6" xfId="0" applyFont="1" applyBorder="1" applyAlignment="1">
      <alignment horizontal="right" vertical="center" wrapText="1" readingOrder="1"/>
    </xf>
    <xf numFmtId="0" fontId="19" fillId="0" borderId="0" xfId="0" applyFont="1" applyAlignment="1">
      <alignment horizontal="right" vertical="center" wrapText="1" readingOrder="1"/>
    </xf>
    <xf numFmtId="0" fontId="21" fillId="0" borderId="0" xfId="0" applyFont="1" applyAlignment="1"/>
    <xf numFmtId="0" fontId="25" fillId="0" borderId="7" xfId="0" applyFont="1" applyBorder="1" applyAlignment="1">
      <alignment horizontal="center" vertical="center" wrapText="1"/>
    </xf>
    <xf numFmtId="0" fontId="26" fillId="0" borderId="7" xfId="0" applyFont="1" applyBorder="1" applyAlignment="1">
      <alignment horizontal="left" vertical="center"/>
    </xf>
    <xf numFmtId="0" fontId="26" fillId="0" borderId="7" xfId="0" applyFont="1" applyBorder="1" applyAlignment="1">
      <alignment horizontal="center" vertical="center"/>
    </xf>
    <xf numFmtId="4" fontId="26" fillId="0" borderId="7" xfId="0" applyNumberFormat="1" applyFont="1" applyBorder="1" applyAlignment="1">
      <alignment horizontal="center" vertical="center"/>
    </xf>
    <xf numFmtId="0" fontId="20" fillId="0" borderId="4" xfId="0" applyFont="1" applyBorder="1" applyAlignment="1">
      <alignment horizontal="left" vertical="center" readingOrder="1"/>
    </xf>
    <xf numFmtId="0" fontId="27" fillId="0" borderId="0" xfId="0" applyFont="1" applyAlignment="1"/>
    <xf numFmtId="0" fontId="25" fillId="0" borderId="11" xfId="0" applyFont="1" applyBorder="1" applyAlignment="1">
      <alignment horizontal="center" wrapText="1"/>
    </xf>
    <xf numFmtId="0" fontId="26" fillId="0" borderId="11" xfId="0" applyFont="1" applyBorder="1" applyAlignment="1">
      <alignment horizontal="left" vertical="center"/>
    </xf>
    <xf numFmtId="0" fontId="26" fillId="0" borderId="11" xfId="0" applyFont="1" applyBorder="1" applyAlignment="1">
      <alignment horizontal="center" vertical="center"/>
    </xf>
    <xf numFmtId="4" fontId="26" fillId="0" borderId="11" xfId="0" applyNumberFormat="1" applyFont="1" applyBorder="1" applyAlignment="1">
      <alignment horizontal="right" vertical="center"/>
    </xf>
    <xf numFmtId="168" fontId="20" fillId="0" borderId="4" xfId="0" applyNumberFormat="1" applyFont="1" applyBorder="1" applyAlignment="1">
      <alignment horizontal="left" vertical="center" wrapText="1" readingOrder="1"/>
    </xf>
    <xf numFmtId="0" fontId="21" fillId="0" borderId="7" xfId="0" applyFont="1" applyBorder="1" applyAlignment="1">
      <alignment horizontal="center" vertical="center" wrapText="1"/>
    </xf>
    <xf numFmtId="0" fontId="26" fillId="0" borderId="0" xfId="10" applyFont="1"/>
    <xf numFmtId="0" fontId="28" fillId="0" borderId="0" xfId="10" applyFont="1"/>
    <xf numFmtId="0" fontId="28" fillId="0" borderId="17" xfId="10" applyFont="1" applyBorder="1" applyAlignment="1">
      <alignment horizontal="center" vertical="top"/>
    </xf>
    <xf numFmtId="0" fontId="28" fillId="0" borderId="17" xfId="10" applyFont="1" applyBorder="1" applyAlignment="1">
      <alignment horizontal="center" vertical="top" wrapText="1"/>
    </xf>
    <xf numFmtId="0" fontId="26" fillId="0" borderId="17" xfId="10" applyFont="1" applyBorder="1" applyAlignment="1">
      <alignment horizontal="left" vertical="top"/>
    </xf>
    <xf numFmtId="0" fontId="26" fillId="0" borderId="17" xfId="10" applyFont="1" applyBorder="1" applyAlignment="1">
      <alignment horizontal="center" vertical="top"/>
    </xf>
    <xf numFmtId="175" fontId="18" fillId="2" borderId="15" xfId="11" applyNumberFormat="1" applyFont="1" applyFill="1" applyBorder="1" applyAlignment="1">
      <alignment horizontal="right" vertical="center" wrapText="1" readingOrder="1"/>
    </xf>
    <xf numFmtId="2" fontId="18" fillId="2" borderId="15" xfId="11" applyNumberFormat="1" applyFont="1" applyFill="1" applyBorder="1" applyAlignment="1">
      <alignment horizontal="right" vertical="center" wrapText="1" readingOrder="1"/>
    </xf>
    <xf numFmtId="2" fontId="26" fillId="0" borderId="17" xfId="10" applyNumberFormat="1" applyFont="1" applyBorder="1" applyAlignment="1">
      <alignment horizontal="right" vertical="top" wrapText="1"/>
    </xf>
    <xf numFmtId="0" fontId="18" fillId="2" borderId="17" xfId="10" applyFont="1" applyFill="1" applyBorder="1" applyAlignment="1">
      <alignment horizontal="left" vertical="center" readingOrder="1"/>
    </xf>
    <xf numFmtId="0" fontId="18" fillId="2" borderId="18" xfId="10" applyFont="1" applyFill="1" applyBorder="1" applyAlignment="1">
      <alignment horizontal="left" vertical="center" readingOrder="1"/>
    </xf>
    <xf numFmtId="177" fontId="18" fillId="2" borderId="15" xfId="11" applyNumberFormat="1" applyFont="1" applyFill="1" applyBorder="1" applyAlignment="1">
      <alignment horizontal="right" vertical="center" wrapText="1" readingOrder="1"/>
    </xf>
    <xf numFmtId="178" fontId="26" fillId="0" borderId="17" xfId="10" applyNumberFormat="1" applyFont="1" applyBorder="1" applyAlignment="1">
      <alignment horizontal="right" vertical="top" wrapText="1"/>
    </xf>
    <xf numFmtId="0" fontId="18" fillId="2" borderId="15" xfId="10" applyFont="1" applyFill="1" applyBorder="1" applyAlignment="1">
      <alignment horizontal="left" vertical="center" readingOrder="1"/>
    </xf>
    <xf numFmtId="175" fontId="18" fillId="2" borderId="15" xfId="10" applyNumberFormat="1" applyFont="1" applyFill="1" applyBorder="1" applyAlignment="1">
      <alignment horizontal="right" vertical="center" readingOrder="1"/>
    </xf>
    <xf numFmtId="4" fontId="18" fillId="2" borderId="15" xfId="10" applyNumberFormat="1" applyFont="1" applyFill="1" applyBorder="1" applyAlignment="1">
      <alignment horizontal="right" vertical="center" readingOrder="1"/>
    </xf>
    <xf numFmtId="4" fontId="18" fillId="2" borderId="19" xfId="10" applyNumberFormat="1" applyFont="1" applyFill="1" applyBorder="1" applyAlignment="1">
      <alignment horizontal="right" vertical="center" readingOrder="1"/>
    </xf>
    <xf numFmtId="2" fontId="26" fillId="0" borderId="20" xfId="10" applyNumberFormat="1" applyFont="1" applyBorder="1" applyAlignment="1">
      <alignment horizontal="right" vertical="top" wrapText="1"/>
    </xf>
    <xf numFmtId="2" fontId="26" fillId="0" borderId="15" xfId="10" applyNumberFormat="1" applyFont="1" applyBorder="1" applyAlignment="1">
      <alignment horizontal="right" vertical="top" wrapText="1"/>
    </xf>
    <xf numFmtId="0" fontId="18" fillId="2" borderId="15" xfId="10" applyFont="1" applyFill="1" applyBorder="1" applyAlignment="1">
      <alignment horizontal="left" vertical="center" wrapText="1" readingOrder="1"/>
    </xf>
    <xf numFmtId="175" fontId="18" fillId="2" borderId="15" xfId="10" applyNumberFormat="1" applyFont="1" applyFill="1" applyBorder="1" applyAlignment="1">
      <alignment horizontal="right" vertical="center" wrapText="1" readingOrder="1"/>
    </xf>
    <xf numFmtId="2" fontId="18" fillId="2" borderId="15" xfId="10" applyNumberFormat="1" applyFont="1" applyFill="1" applyBorder="1" applyAlignment="1">
      <alignment horizontal="right" vertical="center" wrapText="1" readingOrder="1"/>
    </xf>
    <xf numFmtId="175" fontId="18" fillId="0" borderId="15" xfId="10" applyNumberFormat="1" applyFont="1" applyBorder="1" applyAlignment="1">
      <alignment horizontal="right" vertical="center" wrapText="1" readingOrder="1"/>
    </xf>
    <xf numFmtId="2" fontId="26" fillId="0" borderId="0" xfId="10" applyNumberFormat="1" applyFont="1" applyAlignment="1">
      <alignment horizontal="left" vertical="top"/>
    </xf>
    <xf numFmtId="175" fontId="18" fillId="0" borderId="21" xfId="10" applyNumberFormat="1" applyFont="1" applyBorder="1" applyAlignment="1">
      <alignment horizontal="right" vertical="center" wrapText="1" readingOrder="1"/>
    </xf>
    <xf numFmtId="4" fontId="18" fillId="2" borderId="15" xfId="10" applyNumberFormat="1" applyFont="1" applyFill="1" applyBorder="1" applyAlignment="1">
      <alignment horizontal="right" vertical="center" wrapText="1" readingOrder="1"/>
    </xf>
    <xf numFmtId="2" fontId="26" fillId="0" borderId="22" xfId="10" applyNumberFormat="1" applyFont="1" applyBorder="1" applyAlignment="1">
      <alignment horizontal="right" vertical="top" wrapText="1"/>
    </xf>
    <xf numFmtId="175" fontId="26" fillId="0" borderId="0" xfId="10" applyNumberFormat="1" applyFont="1"/>
    <xf numFmtId="0" fontId="28" fillId="0" borderId="17" xfId="10" applyFont="1" applyBorder="1" applyAlignment="1">
      <alignment horizontal="center"/>
    </xf>
    <xf numFmtId="2" fontId="26" fillId="0" borderId="17" xfId="10" applyNumberFormat="1" applyFont="1" applyBorder="1" applyAlignment="1">
      <alignment horizontal="center"/>
    </xf>
    <xf numFmtId="0" fontId="26" fillId="0" borderId="17" xfId="10" applyFont="1" applyBorder="1"/>
    <xf numFmtId="37" fontId="26" fillId="0" borderId="17" xfId="12" applyNumberFormat="1" applyFont="1" applyFill="1" applyBorder="1" applyAlignment="1">
      <alignment horizontal="center"/>
    </xf>
    <xf numFmtId="4" fontId="26" fillId="0" borderId="17" xfId="10" applyNumberFormat="1" applyFont="1" applyBorder="1"/>
    <xf numFmtId="43" fontId="26" fillId="0" borderId="17" xfId="12" applyFont="1" applyFill="1" applyBorder="1"/>
    <xf numFmtId="43" fontId="26" fillId="0" borderId="0" xfId="12" applyFont="1" applyFill="1" applyBorder="1"/>
    <xf numFmtId="43" fontId="26" fillId="0" borderId="0" xfId="10" applyNumberFormat="1" applyFont="1"/>
    <xf numFmtId="4" fontId="26" fillId="0" borderId="0" xfId="10" applyNumberFormat="1" applyFont="1"/>
    <xf numFmtId="0" fontId="26" fillId="0" borderId="17" xfId="12" applyNumberFormat="1" applyFont="1" applyFill="1" applyBorder="1" applyAlignment="1">
      <alignment horizontal="center"/>
    </xf>
    <xf numFmtId="4" fontId="26" fillId="0" borderId="17" xfId="12" applyNumberFormat="1" applyFont="1" applyFill="1" applyBorder="1"/>
    <xf numFmtId="1" fontId="26" fillId="0" borderId="17" xfId="10" applyNumberFormat="1" applyFont="1" applyBorder="1" applyAlignment="1">
      <alignment horizontal="center"/>
    </xf>
    <xf numFmtId="2" fontId="26" fillId="0" borderId="17" xfId="10" applyNumberFormat="1" applyFont="1" applyBorder="1" applyAlignment="1">
      <alignment horizontal="right"/>
    </xf>
    <xf numFmtId="43" fontId="26" fillId="0" borderId="17" xfId="12" applyFont="1" applyFill="1" applyBorder="1" applyAlignment="1">
      <alignment horizontal="center" vertical="top" wrapText="1"/>
    </xf>
    <xf numFmtId="179" fontId="26" fillId="0" borderId="17" xfId="12" applyNumberFormat="1" applyFont="1" applyFill="1" applyBorder="1"/>
    <xf numFmtId="180" fontId="26" fillId="0" borderId="0" xfId="10" applyNumberFormat="1" applyFont="1"/>
    <xf numFmtId="0" fontId="26" fillId="0" borderId="0" xfId="10" applyFont="1" applyAlignment="1" applyProtection="1">
      <alignment horizontal="left"/>
      <protection locked="0"/>
    </xf>
    <xf numFmtId="0" fontId="26" fillId="0" borderId="0" xfId="10" applyFont="1" applyAlignment="1">
      <alignment horizontal="center" vertical="top"/>
    </xf>
    <xf numFmtId="43" fontId="26" fillId="0" borderId="0" xfId="12" applyFont="1" applyFill="1" applyBorder="1" applyAlignment="1" applyProtection="1">
      <alignment horizontal="left"/>
      <protection locked="0"/>
    </xf>
    <xf numFmtId="4" fontId="26" fillId="0" borderId="0" xfId="10" applyNumberFormat="1" applyFont="1" applyAlignment="1">
      <alignment horizontal="right" vertical="center"/>
    </xf>
    <xf numFmtId="175" fontId="18" fillId="2" borderId="15" xfId="10" applyNumberFormat="1" applyFont="1" applyFill="1" applyBorder="1" applyAlignment="1">
      <alignment horizontal="center" vertical="center" wrapText="1" readingOrder="1"/>
    </xf>
    <xf numFmtId="0" fontId="26" fillId="0" borderId="0" xfId="10" applyFont="1" applyAlignment="1">
      <alignment horizontal="left" vertical="top"/>
    </xf>
    <xf numFmtId="10" fontId="26" fillId="0" borderId="0" xfId="10" applyNumberFormat="1" applyFont="1" applyAlignment="1">
      <alignment horizontal="center"/>
    </xf>
    <xf numFmtId="164" fontId="26" fillId="0" borderId="0" xfId="10" applyNumberFormat="1" applyFont="1"/>
    <xf numFmtId="0" fontId="26" fillId="0" borderId="17" xfId="10" applyFont="1" applyBorder="1" applyAlignment="1">
      <alignment horizontal="center"/>
    </xf>
    <xf numFmtId="43" fontId="28" fillId="0" borderId="0" xfId="12" applyFont="1" applyFill="1" applyBorder="1"/>
    <xf numFmtId="0" fontId="28" fillId="0" borderId="0" xfId="10" applyFont="1" applyAlignment="1">
      <alignment vertical="top" wrapText="1"/>
    </xf>
    <xf numFmtId="0" fontId="26" fillId="0" borderId="0" xfId="10" applyFont="1" applyAlignment="1">
      <alignment horizontal="center"/>
    </xf>
    <xf numFmtId="2" fontId="26" fillId="0" borderId="0" xfId="10" applyNumberFormat="1" applyFont="1" applyAlignment="1">
      <alignment horizontal="right"/>
    </xf>
    <xf numFmtId="0" fontId="26" fillId="0" borderId="0" xfId="10" applyFont="1" applyAlignment="1">
      <alignment horizontal="right" vertical="top" wrapText="1"/>
    </xf>
    <xf numFmtId="0" fontId="26" fillId="0" borderId="17" xfId="10" applyFont="1" applyBorder="1" applyAlignment="1">
      <alignment horizontal="center" vertical="top" wrapText="1"/>
    </xf>
    <xf numFmtId="181" fontId="26" fillId="0" borderId="0" xfId="10" applyNumberFormat="1" applyFont="1" applyAlignment="1">
      <alignment horizontal="right" vertical="top" wrapText="1"/>
    </xf>
    <xf numFmtId="2" fontId="26" fillId="0" borderId="0" xfId="10" applyNumberFormat="1" applyFont="1" applyAlignment="1">
      <alignment horizontal="center"/>
    </xf>
    <xf numFmtId="0" fontId="26" fillId="0" borderId="17" xfId="10" applyFont="1" applyBorder="1" applyAlignment="1">
      <alignment horizontal="left"/>
    </xf>
    <xf numFmtId="2" fontId="26" fillId="0" borderId="17" xfId="10" applyNumberFormat="1" applyFont="1" applyBorder="1" applyAlignment="1">
      <alignment horizontal="center" vertical="top" wrapText="1"/>
    </xf>
    <xf numFmtId="0" fontId="26" fillId="0" borderId="0" xfId="10" applyFont="1" applyAlignment="1">
      <alignment horizontal="left"/>
    </xf>
    <xf numFmtId="0" fontId="26" fillId="0" borderId="0" xfId="10" applyFont="1" applyAlignment="1">
      <alignment horizontal="right" vertical="top"/>
    </xf>
    <xf numFmtId="2" fontId="26" fillId="0" borderId="0" xfId="10" applyNumberFormat="1" applyFont="1" applyAlignment="1">
      <alignment horizontal="right" vertical="top"/>
    </xf>
    <xf numFmtId="182" fontId="26" fillId="0" borderId="0" xfId="12" applyNumberFormat="1" applyFont="1" applyFill="1" applyBorder="1" applyAlignment="1">
      <alignment horizontal="center" vertical="top" wrapText="1"/>
    </xf>
    <xf numFmtId="0" fontId="26" fillId="0" borderId="0" xfId="10" applyFont="1" applyAlignment="1">
      <alignment horizontal="left" vertical="top" wrapText="1"/>
    </xf>
    <xf numFmtId="176" fontId="26" fillId="0" borderId="0" xfId="12" applyNumberFormat="1" applyFont="1" applyFill="1" applyBorder="1" applyAlignment="1">
      <alignment horizontal="right" vertical="top" wrapText="1"/>
    </xf>
    <xf numFmtId="2" fontId="26" fillId="0" borderId="0" xfId="10" applyNumberFormat="1" applyFont="1"/>
    <xf numFmtId="4" fontId="26" fillId="0" borderId="0" xfId="12" applyNumberFormat="1" applyFont="1" applyFill="1" applyBorder="1"/>
    <xf numFmtId="0" fontId="26" fillId="0" borderId="17" xfId="10" applyFont="1" applyBorder="1" applyAlignment="1">
      <alignment vertical="top" wrapText="1"/>
    </xf>
    <xf numFmtId="2" fontId="26" fillId="0" borderId="17" xfId="10" applyNumberFormat="1" applyFont="1" applyBorder="1" applyAlignment="1">
      <alignment vertical="top" wrapText="1"/>
    </xf>
    <xf numFmtId="43" fontId="26" fillId="0" borderId="17" xfId="12" applyFont="1" applyFill="1" applyBorder="1" applyAlignment="1"/>
    <xf numFmtId="4" fontId="26" fillId="0" borderId="17" xfId="10" applyNumberFormat="1" applyFont="1" applyBorder="1" applyAlignment="1">
      <alignment horizontal="center"/>
    </xf>
    <xf numFmtId="4" fontId="26" fillId="0" borderId="17" xfId="12" applyNumberFormat="1" applyFont="1" applyFill="1" applyBorder="1" applyAlignment="1">
      <alignment horizontal="center"/>
    </xf>
    <xf numFmtId="4" fontId="28" fillId="0" borderId="17" xfId="10" applyNumberFormat="1" applyFont="1" applyBorder="1" applyAlignment="1">
      <alignment horizontal="center" vertical="top" wrapText="1"/>
    </xf>
    <xf numFmtId="4" fontId="26" fillId="0" borderId="17" xfId="10" applyNumberFormat="1" applyFont="1" applyBorder="1" applyAlignment="1">
      <alignment horizontal="center" vertical="top" wrapText="1"/>
    </xf>
    <xf numFmtId="0" fontId="4" fillId="0" borderId="1" xfId="0" applyFont="1" applyBorder="1" applyAlignment="1">
      <alignment horizontal="left" vertical="center" wrapText="1" readingOrder="1"/>
    </xf>
    <xf numFmtId="0" fontId="4" fillId="0" borderId="3" xfId="0" applyFont="1" applyBorder="1" applyAlignment="1">
      <alignment horizontal="left" vertical="center" wrapText="1" readingOrder="1"/>
    </xf>
    <xf numFmtId="0" fontId="3" fillId="0" borderId="7" xfId="0" applyFont="1" applyBorder="1" applyAlignment="1">
      <alignment horizontal="center" vertical="center" wrapText="1" readingOrder="1"/>
    </xf>
    <xf numFmtId="0" fontId="18" fillId="0" borderId="0" xfId="0" applyFont="1" applyAlignment="1">
      <alignment horizontal="left" vertical="center" wrapText="1" readingOrder="1"/>
    </xf>
    <xf numFmtId="0" fontId="18" fillId="0" borderId="0" xfId="0" applyFont="1" applyAlignment="1">
      <alignment horizontal="justify" vertical="top" wrapText="1" readingOrder="1"/>
    </xf>
    <xf numFmtId="0" fontId="5" fillId="0" borderId="1" xfId="0" applyFont="1" applyBorder="1" applyAlignment="1">
      <alignment horizontal="left" vertical="center" wrapText="1" readingOrder="1"/>
    </xf>
    <xf numFmtId="0" fontId="5" fillId="0" borderId="2" xfId="0" applyFont="1" applyBorder="1" applyAlignment="1">
      <alignment horizontal="left" vertical="center" wrapText="1" readingOrder="1"/>
    </xf>
    <xf numFmtId="0" fontId="5" fillId="0" borderId="3" xfId="0" applyFont="1" applyBorder="1" applyAlignment="1">
      <alignment horizontal="left" vertical="center" wrapText="1" readingOrder="1"/>
    </xf>
    <xf numFmtId="0" fontId="18" fillId="0" borderId="1" xfId="0" applyFont="1" applyBorder="1" applyAlignment="1">
      <alignment horizontal="left" vertical="center" wrapText="1" readingOrder="1"/>
    </xf>
    <xf numFmtId="0" fontId="18" fillId="0" borderId="3" xfId="0" applyFont="1" applyBorder="1" applyAlignment="1">
      <alignment horizontal="left" vertical="center" wrapText="1" readingOrder="1"/>
    </xf>
    <xf numFmtId="0" fontId="16" fillId="0" borderId="0" xfId="0" applyFont="1" applyAlignment="1">
      <alignment horizontal="left" vertical="top" wrapText="1"/>
    </xf>
    <xf numFmtId="0" fontId="18" fillId="0" borderId="12" xfId="5" applyFont="1" applyBorder="1" applyAlignment="1">
      <alignment horizontal="left" vertical="center" wrapText="1" readingOrder="1"/>
    </xf>
    <xf numFmtId="0" fontId="18" fillId="0" borderId="14" xfId="5" applyFont="1" applyBorder="1" applyAlignment="1">
      <alignment horizontal="left" vertical="center" wrapText="1" readingOrder="1"/>
    </xf>
    <xf numFmtId="0" fontId="18" fillId="0" borderId="12" xfId="0" applyFont="1" applyBorder="1" applyAlignment="1">
      <alignment horizontal="left" vertical="center" wrapText="1" readingOrder="1"/>
    </xf>
    <xf numFmtId="0" fontId="18" fillId="0" borderId="14" xfId="0" applyFont="1" applyBorder="1" applyAlignment="1">
      <alignment horizontal="left" vertical="center" wrapText="1" readingOrder="1"/>
    </xf>
    <xf numFmtId="0" fontId="20" fillId="0" borderId="12" xfId="5" applyFont="1" applyBorder="1" applyAlignment="1">
      <alignment horizontal="left" vertical="center" wrapText="1" readingOrder="1"/>
    </xf>
    <xf numFmtId="0" fontId="20" fillId="0" borderId="13" xfId="5" applyFont="1" applyBorder="1" applyAlignment="1">
      <alignment horizontal="left" vertical="center" wrapText="1" readingOrder="1"/>
    </xf>
    <xf numFmtId="0" fontId="20" fillId="0" borderId="14" xfId="5" applyFont="1" applyBorder="1" applyAlignment="1">
      <alignment horizontal="left" vertical="center" wrapText="1" readingOrder="1"/>
    </xf>
    <xf numFmtId="0" fontId="4" fillId="0" borderId="0" xfId="0" applyFont="1" applyAlignment="1">
      <alignment horizontal="left" vertical="center" wrapText="1" readingOrder="1"/>
    </xf>
    <xf numFmtId="0" fontId="18" fillId="0" borderId="7" xfId="0" applyFont="1" applyBorder="1" applyAlignment="1">
      <alignment horizontal="left" vertical="center" wrapText="1" readingOrder="1"/>
    </xf>
    <xf numFmtId="0" fontId="18" fillId="0" borderId="8" xfId="0" applyFont="1" applyBorder="1" applyAlignment="1">
      <alignment horizontal="left" vertical="center" wrapText="1" readingOrder="1"/>
    </xf>
    <xf numFmtId="0" fontId="18" fillId="0" borderId="10" xfId="0" applyFont="1" applyBorder="1" applyAlignment="1">
      <alignment horizontal="left" vertical="center" wrapText="1" readingOrder="1"/>
    </xf>
    <xf numFmtId="0" fontId="18" fillId="0" borderId="9" xfId="0" applyFont="1" applyBorder="1" applyAlignment="1">
      <alignment horizontal="left" vertical="center" wrapText="1" readingOrder="1"/>
    </xf>
    <xf numFmtId="0" fontId="23" fillId="0" borderId="8" xfId="4" applyFont="1" applyBorder="1" applyAlignment="1">
      <alignment horizontal="center" vertical="center"/>
    </xf>
    <xf numFmtId="0" fontId="23" fillId="0" borderId="10" xfId="4" applyFont="1" applyBorder="1" applyAlignment="1">
      <alignment horizontal="center" vertical="center"/>
    </xf>
    <xf numFmtId="0" fontId="23" fillId="0" borderId="9" xfId="4" applyFont="1" applyBorder="1" applyAlignment="1">
      <alignment horizontal="center" vertical="center"/>
    </xf>
    <xf numFmtId="0" fontId="22" fillId="0" borderId="8" xfId="4" applyFont="1" applyBorder="1" applyAlignment="1">
      <alignment horizontal="left" vertical="center" wrapText="1"/>
    </xf>
    <xf numFmtId="0" fontId="22" fillId="0" borderId="10" xfId="4" applyFont="1" applyBorder="1" applyAlignment="1">
      <alignment horizontal="left" vertical="center" wrapText="1"/>
    </xf>
    <xf numFmtId="0" fontId="22" fillId="0" borderId="9" xfId="4" applyFont="1" applyBorder="1" applyAlignment="1">
      <alignment horizontal="left" vertical="center" wrapText="1"/>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24" fillId="0" borderId="9" xfId="0" applyFont="1" applyBorder="1" applyAlignment="1">
      <alignment horizontal="center" vertical="center"/>
    </xf>
    <xf numFmtId="0" fontId="23" fillId="0" borderId="8"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7" xfId="4" applyFont="1" applyBorder="1" applyAlignment="1">
      <alignment horizontal="center" vertical="center"/>
    </xf>
    <xf numFmtId="0" fontId="22" fillId="0" borderId="8" xfId="1" applyNumberFormat="1" applyFont="1" applyFill="1" applyBorder="1" applyAlignment="1">
      <alignment horizontal="center" vertical="center"/>
    </xf>
    <xf numFmtId="0" fontId="22" fillId="0" borderId="9" xfId="1" applyNumberFormat="1" applyFont="1" applyFill="1" applyBorder="1" applyAlignment="1">
      <alignment horizontal="center" vertical="center"/>
    </xf>
    <xf numFmtId="0" fontId="17" fillId="0" borderId="7" xfId="0" applyFont="1" applyBorder="1" applyAlignment="1">
      <alignment horizontal="center" vertical="center" wrapText="1" readingOrder="1"/>
    </xf>
    <xf numFmtId="0" fontId="28" fillId="0" borderId="0" xfId="10" applyFont="1" applyAlignment="1">
      <alignment horizontal="center"/>
    </xf>
  </cellXfs>
  <cellStyles count="13">
    <cellStyle name="Comma" xfId="1" builtinId="3"/>
    <cellStyle name="Comma 2" xfId="9" xr:uid="{94F32BE0-9617-4873-9AED-45C0C42014D6}"/>
    <cellStyle name="Comma 3" xfId="12" xr:uid="{6AF6F573-3815-4991-95E6-CA68BB29D621}"/>
    <cellStyle name="Hyperlink" xfId="3" builtinId="8"/>
    <cellStyle name="Hyperlink 2" xfId="6" xr:uid="{40DC438C-DD98-4C03-967E-9FCB4D143C4B}"/>
    <cellStyle name="Normal" xfId="0" builtinId="0"/>
    <cellStyle name="Normal 2" xfId="5" xr:uid="{FCA25D9D-CF2D-400D-A512-56955A7D70CC}"/>
    <cellStyle name="Normal 2 2" xfId="8" xr:uid="{2A6BA53B-9BDF-4886-BE30-ACFE482D6114}"/>
    <cellStyle name="Normal 2 2 3 2 2" xfId="4" xr:uid="{BB55D4EE-AE89-42AC-9E90-F737E14A8945}"/>
    <cellStyle name="Normal 2 3" xfId="11" xr:uid="{3DB2C672-00D1-441C-904F-C51D5E897B63}"/>
    <cellStyle name="Normal 3" xfId="7" xr:uid="{91A18A0D-37F1-418D-B197-49C8CC06F8C2}"/>
    <cellStyle name="Normal 4" xfId="10" xr:uid="{9DC94A59-CA55-455A-837A-43744DFEF1E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155</xdr:row>
      <xdr:rowOff>0</xdr:rowOff>
    </xdr:from>
    <xdr:to>
      <xdr:col>2</xdr:col>
      <xdr:colOff>2033005</xdr:colOff>
      <xdr:row>156</xdr:row>
      <xdr:rowOff>27375</xdr:rowOff>
    </xdr:to>
    <xdr:pic>
      <xdr:nvPicPr>
        <xdr:cNvPr id="5" name="Picture 4">
          <a:extLst>
            <a:ext uri="{FF2B5EF4-FFF2-40B4-BE49-F238E27FC236}">
              <a16:creationId xmlns:a16="http://schemas.microsoft.com/office/drawing/2014/main" id="{F99D70D2-48CF-E596-D865-C1A06B4420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70605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160</xdr:row>
      <xdr:rowOff>0</xdr:rowOff>
    </xdr:from>
    <xdr:to>
      <xdr:col>2</xdr:col>
      <xdr:colOff>2033005</xdr:colOff>
      <xdr:row>160</xdr:row>
      <xdr:rowOff>1980000</xdr:rowOff>
    </xdr:to>
    <xdr:pic>
      <xdr:nvPicPr>
        <xdr:cNvPr id="6" name="Picture 5">
          <a:extLst>
            <a:ext uri="{FF2B5EF4-FFF2-40B4-BE49-F238E27FC236}">
              <a16:creationId xmlns:a16="http://schemas.microsoft.com/office/drawing/2014/main" id="{E60FF6B9-87A1-4A61-9969-65480F968D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6608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2033005</xdr:colOff>
      <xdr:row>132</xdr:row>
      <xdr:rowOff>27375</xdr:rowOff>
    </xdr:to>
    <xdr:pic>
      <xdr:nvPicPr>
        <xdr:cNvPr id="2" name="Picture 1">
          <a:extLst>
            <a:ext uri="{FF2B5EF4-FFF2-40B4-BE49-F238E27FC236}">
              <a16:creationId xmlns:a16="http://schemas.microsoft.com/office/drawing/2014/main" id="{D71F4EB1-9952-41E2-B84A-98556DD994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688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136</xdr:row>
      <xdr:rowOff>0</xdr:rowOff>
    </xdr:from>
    <xdr:to>
      <xdr:col>2</xdr:col>
      <xdr:colOff>2033005</xdr:colOff>
      <xdr:row>136</xdr:row>
      <xdr:rowOff>1980000</xdr:rowOff>
    </xdr:to>
    <xdr:pic>
      <xdr:nvPicPr>
        <xdr:cNvPr id="3" name="Picture 2">
          <a:extLst>
            <a:ext uri="{FF2B5EF4-FFF2-40B4-BE49-F238E27FC236}">
              <a16:creationId xmlns:a16="http://schemas.microsoft.com/office/drawing/2014/main" id="{61C8EE7D-021E-4226-A3ED-62DAE93D8F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88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133</xdr:row>
      <xdr:rowOff>0</xdr:rowOff>
    </xdr:from>
    <xdr:to>
      <xdr:col>2</xdr:col>
      <xdr:colOff>2033005</xdr:colOff>
      <xdr:row>134</xdr:row>
      <xdr:rowOff>27375</xdr:rowOff>
    </xdr:to>
    <xdr:pic>
      <xdr:nvPicPr>
        <xdr:cNvPr id="2" name="Picture 1">
          <a:extLst>
            <a:ext uri="{FF2B5EF4-FFF2-40B4-BE49-F238E27FC236}">
              <a16:creationId xmlns:a16="http://schemas.microsoft.com/office/drawing/2014/main" id="{E7FC67F2-2135-40D5-B168-F7AD8620B0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688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138</xdr:row>
      <xdr:rowOff>0</xdr:rowOff>
    </xdr:from>
    <xdr:to>
      <xdr:col>2</xdr:col>
      <xdr:colOff>2033005</xdr:colOff>
      <xdr:row>138</xdr:row>
      <xdr:rowOff>1980000</xdr:rowOff>
    </xdr:to>
    <xdr:pic>
      <xdr:nvPicPr>
        <xdr:cNvPr id="3" name="Picture 2">
          <a:extLst>
            <a:ext uri="{FF2B5EF4-FFF2-40B4-BE49-F238E27FC236}">
              <a16:creationId xmlns:a16="http://schemas.microsoft.com/office/drawing/2014/main" id="{6DF1CAF8-A924-455F-9B47-0FF5E501C5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88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130</xdr:row>
      <xdr:rowOff>0</xdr:rowOff>
    </xdr:from>
    <xdr:to>
      <xdr:col>2</xdr:col>
      <xdr:colOff>2033005</xdr:colOff>
      <xdr:row>131</xdr:row>
      <xdr:rowOff>27375</xdr:rowOff>
    </xdr:to>
    <xdr:pic>
      <xdr:nvPicPr>
        <xdr:cNvPr id="2" name="Picture 1">
          <a:extLst>
            <a:ext uri="{FF2B5EF4-FFF2-40B4-BE49-F238E27FC236}">
              <a16:creationId xmlns:a16="http://schemas.microsoft.com/office/drawing/2014/main" id="{80E35CFD-828A-410C-A5CF-9266373BEF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688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135</xdr:row>
      <xdr:rowOff>0</xdr:rowOff>
    </xdr:from>
    <xdr:to>
      <xdr:col>2</xdr:col>
      <xdr:colOff>2033005</xdr:colOff>
      <xdr:row>135</xdr:row>
      <xdr:rowOff>1980000</xdr:rowOff>
    </xdr:to>
    <xdr:pic>
      <xdr:nvPicPr>
        <xdr:cNvPr id="3" name="Picture 2">
          <a:extLst>
            <a:ext uri="{FF2B5EF4-FFF2-40B4-BE49-F238E27FC236}">
              <a16:creationId xmlns:a16="http://schemas.microsoft.com/office/drawing/2014/main" id="{F3EA76E4-E033-4624-84BA-1019FA6977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88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178</xdr:row>
      <xdr:rowOff>0</xdr:rowOff>
    </xdr:from>
    <xdr:to>
      <xdr:col>2</xdr:col>
      <xdr:colOff>2033005</xdr:colOff>
      <xdr:row>179</xdr:row>
      <xdr:rowOff>27375</xdr:rowOff>
    </xdr:to>
    <xdr:pic>
      <xdr:nvPicPr>
        <xdr:cNvPr id="2" name="Picture 1">
          <a:extLst>
            <a:ext uri="{FF2B5EF4-FFF2-40B4-BE49-F238E27FC236}">
              <a16:creationId xmlns:a16="http://schemas.microsoft.com/office/drawing/2014/main" id="{D2FA76D7-F89F-48C3-A792-4B33DD2BB4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20802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183</xdr:row>
      <xdr:rowOff>0</xdr:rowOff>
    </xdr:from>
    <xdr:to>
      <xdr:col>2</xdr:col>
      <xdr:colOff>2033005</xdr:colOff>
      <xdr:row>183</xdr:row>
      <xdr:rowOff>1980000</xdr:rowOff>
    </xdr:to>
    <xdr:pic>
      <xdr:nvPicPr>
        <xdr:cNvPr id="3" name="Picture 2">
          <a:extLst>
            <a:ext uri="{FF2B5EF4-FFF2-40B4-BE49-F238E27FC236}">
              <a16:creationId xmlns:a16="http://schemas.microsoft.com/office/drawing/2014/main" id="{72A81F87-A7ED-417E-A667-0D81E6AAD2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6805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183</xdr:row>
      <xdr:rowOff>0</xdr:rowOff>
    </xdr:from>
    <xdr:to>
      <xdr:col>6</xdr:col>
      <xdr:colOff>909055</xdr:colOff>
      <xdr:row>183</xdr:row>
      <xdr:rowOff>1980000</xdr:rowOff>
    </xdr:to>
    <xdr:pic>
      <xdr:nvPicPr>
        <xdr:cNvPr id="4" name="Picture 3">
          <a:extLst>
            <a:ext uri="{FF2B5EF4-FFF2-40B4-BE49-F238E27FC236}">
              <a16:creationId xmlns:a16="http://schemas.microsoft.com/office/drawing/2014/main" id="{47E6D254-95D6-4FEA-B835-DFA1505BA0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46805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242</xdr:row>
      <xdr:rowOff>0</xdr:rowOff>
    </xdr:from>
    <xdr:to>
      <xdr:col>2</xdr:col>
      <xdr:colOff>2043452</xdr:colOff>
      <xdr:row>243</xdr:row>
      <xdr:rowOff>27375</xdr:rowOff>
    </xdr:to>
    <xdr:pic>
      <xdr:nvPicPr>
        <xdr:cNvPr id="2" name="Picture 1">
          <a:extLst>
            <a:ext uri="{FF2B5EF4-FFF2-40B4-BE49-F238E27FC236}">
              <a16:creationId xmlns:a16="http://schemas.microsoft.com/office/drawing/2014/main" id="{4A51314C-AAFC-470D-B1BF-8CBEEB075B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5039677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247</xdr:row>
      <xdr:rowOff>0</xdr:rowOff>
    </xdr:from>
    <xdr:to>
      <xdr:col>2</xdr:col>
      <xdr:colOff>2042530</xdr:colOff>
      <xdr:row>247</xdr:row>
      <xdr:rowOff>1980000</xdr:rowOff>
    </xdr:to>
    <xdr:pic>
      <xdr:nvPicPr>
        <xdr:cNvPr id="3" name="Picture 2">
          <a:extLst>
            <a:ext uri="{FF2B5EF4-FFF2-40B4-BE49-F238E27FC236}">
              <a16:creationId xmlns:a16="http://schemas.microsoft.com/office/drawing/2014/main" id="{0C7340F5-5E0C-4DE8-97EF-7BCDBA749C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52997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198</xdr:row>
      <xdr:rowOff>0</xdr:rowOff>
    </xdr:from>
    <xdr:to>
      <xdr:col>2</xdr:col>
      <xdr:colOff>2072189</xdr:colOff>
      <xdr:row>198</xdr:row>
      <xdr:rowOff>1980000</xdr:rowOff>
    </xdr:to>
    <xdr:pic>
      <xdr:nvPicPr>
        <xdr:cNvPr id="2" name="Picture 1">
          <a:extLst>
            <a:ext uri="{FF2B5EF4-FFF2-40B4-BE49-F238E27FC236}">
              <a16:creationId xmlns:a16="http://schemas.microsoft.com/office/drawing/2014/main" id="{B45CD9CF-5756-40F2-ABF3-C3DCF68D06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90620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193</xdr:row>
      <xdr:rowOff>0</xdr:rowOff>
    </xdr:from>
    <xdr:to>
      <xdr:col>2</xdr:col>
      <xdr:colOff>2072189</xdr:colOff>
      <xdr:row>194</xdr:row>
      <xdr:rowOff>27375</xdr:rowOff>
    </xdr:to>
    <xdr:pic>
      <xdr:nvPicPr>
        <xdr:cNvPr id="3" name="Picture 2">
          <a:extLst>
            <a:ext uri="{FF2B5EF4-FFF2-40B4-BE49-F238E27FC236}">
              <a16:creationId xmlns:a16="http://schemas.microsoft.com/office/drawing/2014/main" id="{00AFD6C6-D690-4250-A07F-966F84DA2D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64617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220</xdr:row>
      <xdr:rowOff>0</xdr:rowOff>
    </xdr:from>
    <xdr:to>
      <xdr:col>2</xdr:col>
      <xdr:colOff>2043452</xdr:colOff>
      <xdr:row>220</xdr:row>
      <xdr:rowOff>1980000</xdr:rowOff>
    </xdr:to>
    <xdr:pic>
      <xdr:nvPicPr>
        <xdr:cNvPr id="3" name="Picture 2">
          <a:extLst>
            <a:ext uri="{FF2B5EF4-FFF2-40B4-BE49-F238E27FC236}">
              <a16:creationId xmlns:a16="http://schemas.microsoft.com/office/drawing/2014/main" id="{56C1BF5B-CAE3-448F-8785-E2ED204C5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27863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215</xdr:row>
      <xdr:rowOff>0</xdr:rowOff>
    </xdr:from>
    <xdr:to>
      <xdr:col>2</xdr:col>
      <xdr:colOff>2043452</xdr:colOff>
      <xdr:row>216</xdr:row>
      <xdr:rowOff>27375</xdr:rowOff>
    </xdr:to>
    <xdr:pic>
      <xdr:nvPicPr>
        <xdr:cNvPr id="4" name="Picture 3">
          <a:extLst>
            <a:ext uri="{FF2B5EF4-FFF2-40B4-BE49-F238E27FC236}">
              <a16:creationId xmlns:a16="http://schemas.microsoft.com/office/drawing/2014/main" id="{CA3B75A8-CB82-4177-8518-AAB26AAD12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4018597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164</xdr:row>
      <xdr:rowOff>0</xdr:rowOff>
    </xdr:from>
    <xdr:to>
      <xdr:col>2</xdr:col>
      <xdr:colOff>2042530</xdr:colOff>
      <xdr:row>165</xdr:row>
      <xdr:rowOff>27375</xdr:rowOff>
    </xdr:to>
    <xdr:pic>
      <xdr:nvPicPr>
        <xdr:cNvPr id="2" name="Picture 1">
          <a:extLst>
            <a:ext uri="{FF2B5EF4-FFF2-40B4-BE49-F238E27FC236}">
              <a16:creationId xmlns:a16="http://schemas.microsoft.com/office/drawing/2014/main" id="{FA63FCC9-5010-4D3E-B4D7-7D24641DA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956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169</xdr:row>
      <xdr:rowOff>0</xdr:rowOff>
    </xdr:from>
    <xdr:to>
      <xdr:col>2</xdr:col>
      <xdr:colOff>2042530</xdr:colOff>
      <xdr:row>169</xdr:row>
      <xdr:rowOff>1980000</xdr:rowOff>
    </xdr:to>
    <xdr:pic>
      <xdr:nvPicPr>
        <xdr:cNvPr id="3" name="Picture 2">
          <a:extLst>
            <a:ext uri="{FF2B5EF4-FFF2-40B4-BE49-F238E27FC236}">
              <a16:creationId xmlns:a16="http://schemas.microsoft.com/office/drawing/2014/main" id="{8346779C-6B7D-4929-B8E0-10CCB1C3F29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3556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xdr:colOff>
      <xdr:row>169</xdr:row>
      <xdr:rowOff>0</xdr:rowOff>
    </xdr:from>
    <xdr:to>
      <xdr:col>6</xdr:col>
      <xdr:colOff>918580</xdr:colOff>
      <xdr:row>169</xdr:row>
      <xdr:rowOff>1980000</xdr:rowOff>
    </xdr:to>
    <xdr:pic>
      <xdr:nvPicPr>
        <xdr:cNvPr id="4" name="Picture 3">
          <a:extLst>
            <a:ext uri="{FF2B5EF4-FFF2-40B4-BE49-F238E27FC236}">
              <a16:creationId xmlns:a16="http://schemas.microsoft.com/office/drawing/2014/main" id="{9CC9CC47-DFE8-47C8-A30F-77036EFF6B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3556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206</xdr:row>
      <xdr:rowOff>0</xdr:rowOff>
    </xdr:from>
    <xdr:to>
      <xdr:col>2</xdr:col>
      <xdr:colOff>2034089</xdr:colOff>
      <xdr:row>207</xdr:row>
      <xdr:rowOff>27375</xdr:rowOff>
    </xdr:to>
    <xdr:pic>
      <xdr:nvPicPr>
        <xdr:cNvPr id="2" name="Picture 1">
          <a:extLst>
            <a:ext uri="{FF2B5EF4-FFF2-40B4-BE49-F238E27FC236}">
              <a16:creationId xmlns:a16="http://schemas.microsoft.com/office/drawing/2014/main" id="{C2C955E4-0BB9-4668-A297-EEFDFF3A54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97002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211</xdr:row>
      <xdr:rowOff>0</xdr:rowOff>
    </xdr:from>
    <xdr:to>
      <xdr:col>2</xdr:col>
      <xdr:colOff>2034089</xdr:colOff>
      <xdr:row>211</xdr:row>
      <xdr:rowOff>1980000</xdr:rowOff>
    </xdr:to>
    <xdr:pic>
      <xdr:nvPicPr>
        <xdr:cNvPr id="3" name="Picture 2">
          <a:extLst>
            <a:ext uri="{FF2B5EF4-FFF2-40B4-BE49-F238E27FC236}">
              <a16:creationId xmlns:a16="http://schemas.microsoft.com/office/drawing/2014/main" id="{506F749D-F905-4EC8-9ED6-6481DF84B0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423005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125</xdr:row>
      <xdr:rowOff>0</xdr:rowOff>
    </xdr:from>
    <xdr:to>
      <xdr:col>2</xdr:col>
      <xdr:colOff>2118730</xdr:colOff>
      <xdr:row>126</xdr:row>
      <xdr:rowOff>27375</xdr:rowOff>
    </xdr:to>
    <xdr:pic>
      <xdr:nvPicPr>
        <xdr:cNvPr id="2" name="Picture 1">
          <a:extLst>
            <a:ext uri="{FF2B5EF4-FFF2-40B4-BE49-F238E27FC236}">
              <a16:creationId xmlns:a16="http://schemas.microsoft.com/office/drawing/2014/main" id="{F43F4F82-7C0C-44BF-AADB-1381527356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0219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130</xdr:row>
      <xdr:rowOff>0</xdr:rowOff>
    </xdr:from>
    <xdr:to>
      <xdr:col>2</xdr:col>
      <xdr:colOff>2118730</xdr:colOff>
      <xdr:row>130</xdr:row>
      <xdr:rowOff>1980000</xdr:rowOff>
    </xdr:to>
    <xdr:pic>
      <xdr:nvPicPr>
        <xdr:cNvPr id="3" name="Picture 2">
          <a:extLst>
            <a:ext uri="{FF2B5EF4-FFF2-40B4-BE49-F238E27FC236}">
              <a16:creationId xmlns:a16="http://schemas.microsoft.com/office/drawing/2014/main" id="{53CB52BC-8FF0-48EF-B616-B5C494BA16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622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85725</xdr:colOff>
      <xdr:row>130</xdr:row>
      <xdr:rowOff>0</xdr:rowOff>
    </xdr:from>
    <xdr:to>
      <xdr:col>7</xdr:col>
      <xdr:colOff>470905</xdr:colOff>
      <xdr:row>130</xdr:row>
      <xdr:rowOff>1980000</xdr:rowOff>
    </xdr:to>
    <xdr:pic>
      <xdr:nvPicPr>
        <xdr:cNvPr id="4" name="Picture 3">
          <a:extLst>
            <a:ext uri="{FF2B5EF4-FFF2-40B4-BE49-F238E27FC236}">
              <a16:creationId xmlns:a16="http://schemas.microsoft.com/office/drawing/2014/main" id="{A0C16919-8A41-4CF4-AD32-2D301396A4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5622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102</xdr:row>
      <xdr:rowOff>0</xdr:rowOff>
    </xdr:from>
    <xdr:to>
      <xdr:col>2</xdr:col>
      <xdr:colOff>1909180</xdr:colOff>
      <xdr:row>102</xdr:row>
      <xdr:rowOff>1980000</xdr:rowOff>
    </xdr:to>
    <xdr:pic>
      <xdr:nvPicPr>
        <xdr:cNvPr id="2" name="Picture 1">
          <a:extLst>
            <a:ext uri="{FF2B5EF4-FFF2-40B4-BE49-F238E27FC236}">
              <a16:creationId xmlns:a16="http://schemas.microsoft.com/office/drawing/2014/main" id="{0B5EFEFC-DE0D-495E-A4BE-29B9581790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9783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97</xdr:row>
      <xdr:rowOff>0</xdr:rowOff>
    </xdr:from>
    <xdr:to>
      <xdr:col>2</xdr:col>
      <xdr:colOff>1909180</xdr:colOff>
      <xdr:row>98</xdr:row>
      <xdr:rowOff>27375</xdr:rowOff>
    </xdr:to>
    <xdr:pic>
      <xdr:nvPicPr>
        <xdr:cNvPr id="3" name="Picture 2">
          <a:extLst>
            <a:ext uri="{FF2B5EF4-FFF2-40B4-BE49-F238E27FC236}">
              <a16:creationId xmlns:a16="http://schemas.microsoft.com/office/drawing/2014/main" id="{2D30B351-CD2F-48FF-8EF6-629299A18E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17183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171</xdr:row>
      <xdr:rowOff>0</xdr:rowOff>
    </xdr:from>
    <xdr:to>
      <xdr:col>2</xdr:col>
      <xdr:colOff>2042530</xdr:colOff>
      <xdr:row>172</xdr:row>
      <xdr:rowOff>27375</xdr:rowOff>
    </xdr:to>
    <xdr:pic>
      <xdr:nvPicPr>
        <xdr:cNvPr id="2" name="Picture 1">
          <a:extLst>
            <a:ext uri="{FF2B5EF4-FFF2-40B4-BE49-F238E27FC236}">
              <a16:creationId xmlns:a16="http://schemas.microsoft.com/office/drawing/2014/main" id="{AE2A4D49-94D5-4694-84C4-28A4CFFD0D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22421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176</xdr:row>
      <xdr:rowOff>0</xdr:rowOff>
    </xdr:from>
    <xdr:to>
      <xdr:col>2</xdr:col>
      <xdr:colOff>2042530</xdr:colOff>
      <xdr:row>176</xdr:row>
      <xdr:rowOff>1980000</xdr:rowOff>
    </xdr:to>
    <xdr:pic>
      <xdr:nvPicPr>
        <xdr:cNvPr id="3" name="Picture 2">
          <a:extLst>
            <a:ext uri="{FF2B5EF4-FFF2-40B4-BE49-F238E27FC236}">
              <a16:creationId xmlns:a16="http://schemas.microsoft.com/office/drawing/2014/main" id="{B8D2AA93-BCB8-4819-AD88-FB00E585BC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8424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xdr:colOff>
      <xdr:row>176</xdr:row>
      <xdr:rowOff>0</xdr:rowOff>
    </xdr:from>
    <xdr:to>
      <xdr:col>6</xdr:col>
      <xdr:colOff>661405</xdr:colOff>
      <xdr:row>176</xdr:row>
      <xdr:rowOff>1980000</xdr:rowOff>
    </xdr:to>
    <xdr:pic>
      <xdr:nvPicPr>
        <xdr:cNvPr id="4" name="Picture 3">
          <a:extLst>
            <a:ext uri="{FF2B5EF4-FFF2-40B4-BE49-F238E27FC236}">
              <a16:creationId xmlns:a16="http://schemas.microsoft.com/office/drawing/2014/main" id="{CCBAB466-9370-455D-B6BA-077DED01AF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48424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196</xdr:row>
      <xdr:rowOff>0</xdr:rowOff>
    </xdr:from>
    <xdr:to>
      <xdr:col>2</xdr:col>
      <xdr:colOff>2033005</xdr:colOff>
      <xdr:row>197</xdr:row>
      <xdr:rowOff>27375</xdr:rowOff>
    </xdr:to>
    <xdr:pic>
      <xdr:nvPicPr>
        <xdr:cNvPr id="2" name="Picture 1">
          <a:extLst>
            <a:ext uri="{FF2B5EF4-FFF2-40B4-BE49-F238E27FC236}">
              <a16:creationId xmlns:a16="http://schemas.microsoft.com/office/drawing/2014/main" id="{2CAC512A-06CA-40DA-959B-1A992481DA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5318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200</xdr:row>
      <xdr:rowOff>0</xdr:rowOff>
    </xdr:from>
    <xdr:to>
      <xdr:col>2</xdr:col>
      <xdr:colOff>2033005</xdr:colOff>
      <xdr:row>200</xdr:row>
      <xdr:rowOff>1980000</xdr:rowOff>
    </xdr:to>
    <xdr:pic>
      <xdr:nvPicPr>
        <xdr:cNvPr id="3" name="Picture 2">
          <a:extLst>
            <a:ext uri="{FF2B5EF4-FFF2-40B4-BE49-F238E27FC236}">
              <a16:creationId xmlns:a16="http://schemas.microsoft.com/office/drawing/2014/main" id="{C912B5BC-6641-4C26-A077-C043C20BD7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7919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169</xdr:row>
      <xdr:rowOff>0</xdr:rowOff>
    </xdr:from>
    <xdr:to>
      <xdr:col>2</xdr:col>
      <xdr:colOff>2042530</xdr:colOff>
      <xdr:row>170</xdr:row>
      <xdr:rowOff>27375</xdr:rowOff>
    </xdr:to>
    <xdr:pic>
      <xdr:nvPicPr>
        <xdr:cNvPr id="2" name="Picture 1">
          <a:extLst>
            <a:ext uri="{FF2B5EF4-FFF2-40B4-BE49-F238E27FC236}">
              <a16:creationId xmlns:a16="http://schemas.microsoft.com/office/drawing/2014/main" id="{A3BB4B47-98C0-44EE-AA0E-494C7664B0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880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174</xdr:row>
      <xdr:rowOff>0</xdr:rowOff>
    </xdr:from>
    <xdr:to>
      <xdr:col>2</xdr:col>
      <xdr:colOff>2042530</xdr:colOff>
      <xdr:row>174</xdr:row>
      <xdr:rowOff>1980000</xdr:rowOff>
    </xdr:to>
    <xdr:pic>
      <xdr:nvPicPr>
        <xdr:cNvPr id="3" name="Picture 2">
          <a:extLst>
            <a:ext uri="{FF2B5EF4-FFF2-40B4-BE49-F238E27FC236}">
              <a16:creationId xmlns:a16="http://schemas.microsoft.com/office/drawing/2014/main" id="{AF0D5966-AAD8-4866-83E8-99B75E039D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480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xdr:colOff>
      <xdr:row>174</xdr:row>
      <xdr:rowOff>0</xdr:rowOff>
    </xdr:from>
    <xdr:to>
      <xdr:col>6</xdr:col>
      <xdr:colOff>737605</xdr:colOff>
      <xdr:row>174</xdr:row>
      <xdr:rowOff>1980000</xdr:rowOff>
    </xdr:to>
    <xdr:pic>
      <xdr:nvPicPr>
        <xdr:cNvPr id="4" name="Picture 3">
          <a:extLst>
            <a:ext uri="{FF2B5EF4-FFF2-40B4-BE49-F238E27FC236}">
              <a16:creationId xmlns:a16="http://schemas.microsoft.com/office/drawing/2014/main" id="{6ABC744D-6C90-4644-BBCE-353703187A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4480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2</xdr:col>
      <xdr:colOff>2033005</xdr:colOff>
      <xdr:row>128</xdr:row>
      <xdr:rowOff>27375</xdr:rowOff>
    </xdr:to>
    <xdr:pic>
      <xdr:nvPicPr>
        <xdr:cNvPr id="2" name="Picture 1">
          <a:extLst>
            <a:ext uri="{FF2B5EF4-FFF2-40B4-BE49-F238E27FC236}">
              <a16:creationId xmlns:a16="http://schemas.microsoft.com/office/drawing/2014/main" id="{A531677B-A6C1-4741-B8B4-8E30F23AF1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2123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132</xdr:row>
      <xdr:rowOff>0</xdr:rowOff>
    </xdr:from>
    <xdr:to>
      <xdr:col>2</xdr:col>
      <xdr:colOff>2033005</xdr:colOff>
      <xdr:row>132</xdr:row>
      <xdr:rowOff>1980000</xdr:rowOff>
    </xdr:to>
    <xdr:pic>
      <xdr:nvPicPr>
        <xdr:cNvPr id="3" name="Picture 2">
          <a:extLst>
            <a:ext uri="{FF2B5EF4-FFF2-40B4-BE49-F238E27FC236}">
              <a16:creationId xmlns:a16="http://schemas.microsoft.com/office/drawing/2014/main" id="{820C5DA8-A511-4959-94F3-9E11FBB302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48126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150</xdr:row>
      <xdr:rowOff>0</xdr:rowOff>
    </xdr:from>
    <xdr:to>
      <xdr:col>2</xdr:col>
      <xdr:colOff>2033005</xdr:colOff>
      <xdr:row>151</xdr:row>
      <xdr:rowOff>27375</xdr:rowOff>
    </xdr:to>
    <xdr:pic>
      <xdr:nvPicPr>
        <xdr:cNvPr id="2" name="Picture 1">
          <a:extLst>
            <a:ext uri="{FF2B5EF4-FFF2-40B4-BE49-F238E27FC236}">
              <a16:creationId xmlns:a16="http://schemas.microsoft.com/office/drawing/2014/main" id="{DC2C3C5C-D133-4672-B7F7-1F33C0D616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6260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155</xdr:row>
      <xdr:rowOff>0</xdr:rowOff>
    </xdr:from>
    <xdr:to>
      <xdr:col>2</xdr:col>
      <xdr:colOff>2033005</xdr:colOff>
      <xdr:row>155</xdr:row>
      <xdr:rowOff>1980000</xdr:rowOff>
    </xdr:to>
    <xdr:pic>
      <xdr:nvPicPr>
        <xdr:cNvPr id="3" name="Picture 2">
          <a:extLst>
            <a:ext uri="{FF2B5EF4-FFF2-40B4-BE49-F238E27FC236}">
              <a16:creationId xmlns:a16="http://schemas.microsoft.com/office/drawing/2014/main" id="{0D0F1869-4058-43A7-9BB8-B59821BF782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8860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155</xdr:row>
      <xdr:rowOff>0</xdr:rowOff>
    </xdr:from>
    <xdr:to>
      <xdr:col>6</xdr:col>
      <xdr:colOff>899530</xdr:colOff>
      <xdr:row>155</xdr:row>
      <xdr:rowOff>1980000</xdr:rowOff>
    </xdr:to>
    <xdr:pic>
      <xdr:nvPicPr>
        <xdr:cNvPr id="4" name="Picture 3">
          <a:extLst>
            <a:ext uri="{FF2B5EF4-FFF2-40B4-BE49-F238E27FC236}">
              <a16:creationId xmlns:a16="http://schemas.microsoft.com/office/drawing/2014/main" id="{D756B276-6767-44A4-8DC2-133AB1F4BF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8860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159</xdr:row>
      <xdr:rowOff>0</xdr:rowOff>
    </xdr:from>
    <xdr:to>
      <xdr:col>2</xdr:col>
      <xdr:colOff>2033005</xdr:colOff>
      <xdr:row>160</xdr:row>
      <xdr:rowOff>27375</xdr:rowOff>
    </xdr:to>
    <xdr:pic>
      <xdr:nvPicPr>
        <xdr:cNvPr id="2" name="Picture 1">
          <a:extLst>
            <a:ext uri="{FF2B5EF4-FFF2-40B4-BE49-F238E27FC236}">
              <a16:creationId xmlns:a16="http://schemas.microsoft.com/office/drawing/2014/main" id="{8169B0BC-388B-42A5-8DF1-A9CA726B7E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8841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164</xdr:row>
      <xdr:rowOff>0</xdr:rowOff>
    </xdr:from>
    <xdr:to>
      <xdr:col>2</xdr:col>
      <xdr:colOff>2033005</xdr:colOff>
      <xdr:row>164</xdr:row>
      <xdr:rowOff>1980000</xdr:rowOff>
    </xdr:to>
    <xdr:pic>
      <xdr:nvPicPr>
        <xdr:cNvPr id="3" name="Picture 2">
          <a:extLst>
            <a:ext uri="{FF2B5EF4-FFF2-40B4-BE49-F238E27FC236}">
              <a16:creationId xmlns:a16="http://schemas.microsoft.com/office/drawing/2014/main" id="{FFBF4F85-DAF7-4C4E-A4B5-94F2A827B3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1442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164</xdr:row>
      <xdr:rowOff>0</xdr:rowOff>
    </xdr:from>
    <xdr:to>
      <xdr:col>6</xdr:col>
      <xdr:colOff>928105</xdr:colOff>
      <xdr:row>164</xdr:row>
      <xdr:rowOff>1980000</xdr:rowOff>
    </xdr:to>
    <xdr:pic>
      <xdr:nvPicPr>
        <xdr:cNvPr id="4" name="Picture 3">
          <a:extLst>
            <a:ext uri="{FF2B5EF4-FFF2-40B4-BE49-F238E27FC236}">
              <a16:creationId xmlns:a16="http://schemas.microsoft.com/office/drawing/2014/main" id="{EB6803A2-C8B0-4F2C-BEEF-D65CEDCFDE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1442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136</xdr:row>
      <xdr:rowOff>0</xdr:rowOff>
    </xdr:from>
    <xdr:to>
      <xdr:col>2</xdr:col>
      <xdr:colOff>2033005</xdr:colOff>
      <xdr:row>137</xdr:row>
      <xdr:rowOff>27375</xdr:rowOff>
    </xdr:to>
    <xdr:pic>
      <xdr:nvPicPr>
        <xdr:cNvPr id="2" name="Picture 1">
          <a:extLst>
            <a:ext uri="{FF2B5EF4-FFF2-40B4-BE49-F238E27FC236}">
              <a16:creationId xmlns:a16="http://schemas.microsoft.com/office/drawing/2014/main" id="{E7B29137-C138-483A-8A9B-9935E9AF4A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4145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141</xdr:row>
      <xdr:rowOff>0</xdr:rowOff>
    </xdr:from>
    <xdr:to>
      <xdr:col>2</xdr:col>
      <xdr:colOff>2033005</xdr:colOff>
      <xdr:row>141</xdr:row>
      <xdr:rowOff>1980000</xdr:rowOff>
    </xdr:to>
    <xdr:pic>
      <xdr:nvPicPr>
        <xdr:cNvPr id="3" name="Picture 2">
          <a:extLst>
            <a:ext uri="{FF2B5EF4-FFF2-40B4-BE49-F238E27FC236}">
              <a16:creationId xmlns:a16="http://schemas.microsoft.com/office/drawing/2014/main" id="{D9A994EC-EF5B-4FE1-8D8F-0020E6258C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7462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141</xdr:row>
      <xdr:rowOff>0</xdr:rowOff>
    </xdr:from>
    <xdr:to>
      <xdr:col>6</xdr:col>
      <xdr:colOff>909055</xdr:colOff>
      <xdr:row>141</xdr:row>
      <xdr:rowOff>1980000</xdr:rowOff>
    </xdr:to>
    <xdr:pic>
      <xdr:nvPicPr>
        <xdr:cNvPr id="4" name="Picture 3">
          <a:extLst>
            <a:ext uri="{FF2B5EF4-FFF2-40B4-BE49-F238E27FC236}">
              <a16:creationId xmlns:a16="http://schemas.microsoft.com/office/drawing/2014/main" id="{63C735CD-446C-49C5-8BA5-219A77E873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67462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141</xdr:row>
      <xdr:rowOff>0</xdr:rowOff>
    </xdr:from>
    <xdr:to>
      <xdr:col>2</xdr:col>
      <xdr:colOff>2033005</xdr:colOff>
      <xdr:row>142</xdr:row>
      <xdr:rowOff>27375</xdr:rowOff>
    </xdr:to>
    <xdr:pic>
      <xdr:nvPicPr>
        <xdr:cNvPr id="2" name="Picture 1">
          <a:extLst>
            <a:ext uri="{FF2B5EF4-FFF2-40B4-BE49-F238E27FC236}">
              <a16:creationId xmlns:a16="http://schemas.microsoft.com/office/drawing/2014/main" id="{AB76DE8A-A629-4C20-81C9-25D34C69DF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4650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146</xdr:row>
      <xdr:rowOff>0</xdr:rowOff>
    </xdr:from>
    <xdr:to>
      <xdr:col>2</xdr:col>
      <xdr:colOff>2033005</xdr:colOff>
      <xdr:row>146</xdr:row>
      <xdr:rowOff>1980000</xdr:rowOff>
    </xdr:to>
    <xdr:pic>
      <xdr:nvPicPr>
        <xdr:cNvPr id="3" name="Picture 2">
          <a:extLst>
            <a:ext uri="{FF2B5EF4-FFF2-40B4-BE49-F238E27FC236}">
              <a16:creationId xmlns:a16="http://schemas.microsoft.com/office/drawing/2014/main" id="{1EBC6593-455D-478C-8611-DE10D410F7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7251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162</xdr:row>
      <xdr:rowOff>0</xdr:rowOff>
    </xdr:from>
    <xdr:to>
      <xdr:col>2</xdr:col>
      <xdr:colOff>2033005</xdr:colOff>
      <xdr:row>163</xdr:row>
      <xdr:rowOff>27375</xdr:rowOff>
    </xdr:to>
    <xdr:pic>
      <xdr:nvPicPr>
        <xdr:cNvPr id="2" name="Picture 1">
          <a:extLst>
            <a:ext uri="{FF2B5EF4-FFF2-40B4-BE49-F238E27FC236}">
              <a16:creationId xmlns:a16="http://schemas.microsoft.com/office/drawing/2014/main" id="{D1A1B85C-FFF4-483F-A5B2-FB474A3AC2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93274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167</xdr:row>
      <xdr:rowOff>0</xdr:rowOff>
    </xdr:from>
    <xdr:to>
      <xdr:col>2</xdr:col>
      <xdr:colOff>2033005</xdr:colOff>
      <xdr:row>167</xdr:row>
      <xdr:rowOff>1980000</xdr:rowOff>
    </xdr:to>
    <xdr:pic>
      <xdr:nvPicPr>
        <xdr:cNvPr id="3" name="Picture 2">
          <a:extLst>
            <a:ext uri="{FF2B5EF4-FFF2-40B4-BE49-F238E27FC236}">
              <a16:creationId xmlns:a16="http://schemas.microsoft.com/office/drawing/2014/main" id="{CDE06B12-7B8D-4308-A8F9-1C7D062F4E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19278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167</xdr:row>
      <xdr:rowOff>0</xdr:rowOff>
    </xdr:from>
    <xdr:to>
      <xdr:col>6</xdr:col>
      <xdr:colOff>928105</xdr:colOff>
      <xdr:row>167</xdr:row>
      <xdr:rowOff>1980000</xdr:rowOff>
    </xdr:to>
    <xdr:pic>
      <xdr:nvPicPr>
        <xdr:cNvPr id="4" name="Picture 3">
          <a:extLst>
            <a:ext uri="{FF2B5EF4-FFF2-40B4-BE49-F238E27FC236}">
              <a16:creationId xmlns:a16="http://schemas.microsoft.com/office/drawing/2014/main" id="{D7074FA4-F937-462A-B0CC-5E7D9FBCB9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19278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125</xdr:row>
      <xdr:rowOff>0</xdr:rowOff>
    </xdr:from>
    <xdr:to>
      <xdr:col>2</xdr:col>
      <xdr:colOff>2033005</xdr:colOff>
      <xdr:row>126</xdr:row>
      <xdr:rowOff>27375</xdr:rowOff>
    </xdr:to>
    <xdr:pic>
      <xdr:nvPicPr>
        <xdr:cNvPr id="2" name="Picture 1">
          <a:extLst>
            <a:ext uri="{FF2B5EF4-FFF2-40B4-BE49-F238E27FC236}">
              <a16:creationId xmlns:a16="http://schemas.microsoft.com/office/drawing/2014/main" id="{467CC130-C0CD-4D47-B7AA-8090B79B0F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18789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130</xdr:row>
      <xdr:rowOff>0</xdr:rowOff>
    </xdr:from>
    <xdr:to>
      <xdr:col>2</xdr:col>
      <xdr:colOff>2033005</xdr:colOff>
      <xdr:row>130</xdr:row>
      <xdr:rowOff>1980000</xdr:rowOff>
    </xdr:to>
    <xdr:pic>
      <xdr:nvPicPr>
        <xdr:cNvPr id="3" name="Picture 2">
          <a:extLst>
            <a:ext uri="{FF2B5EF4-FFF2-40B4-BE49-F238E27FC236}">
              <a16:creationId xmlns:a16="http://schemas.microsoft.com/office/drawing/2014/main" id="{CA01EED3-6197-408D-AD98-416533FBA2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4479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177</xdr:row>
      <xdr:rowOff>0</xdr:rowOff>
    </xdr:from>
    <xdr:to>
      <xdr:col>2</xdr:col>
      <xdr:colOff>2033005</xdr:colOff>
      <xdr:row>178</xdr:row>
      <xdr:rowOff>27375</xdr:rowOff>
    </xdr:to>
    <xdr:pic>
      <xdr:nvPicPr>
        <xdr:cNvPr id="2" name="Picture 1">
          <a:extLst>
            <a:ext uri="{FF2B5EF4-FFF2-40B4-BE49-F238E27FC236}">
              <a16:creationId xmlns:a16="http://schemas.microsoft.com/office/drawing/2014/main" id="{9994BC73-95DA-4639-B0F7-B672C92A3F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9182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182</xdr:row>
      <xdr:rowOff>0</xdr:rowOff>
    </xdr:from>
    <xdr:to>
      <xdr:col>2</xdr:col>
      <xdr:colOff>2033005</xdr:colOff>
      <xdr:row>182</xdr:row>
      <xdr:rowOff>1980000</xdr:rowOff>
    </xdr:to>
    <xdr:pic>
      <xdr:nvPicPr>
        <xdr:cNvPr id="3" name="Picture 2">
          <a:extLst>
            <a:ext uri="{FF2B5EF4-FFF2-40B4-BE49-F238E27FC236}">
              <a16:creationId xmlns:a16="http://schemas.microsoft.com/office/drawing/2014/main" id="{BC1F35E8-718C-488C-96A4-4A45F0F06A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5186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182</xdr:row>
      <xdr:rowOff>0</xdr:rowOff>
    </xdr:from>
    <xdr:to>
      <xdr:col>6</xdr:col>
      <xdr:colOff>642355</xdr:colOff>
      <xdr:row>182</xdr:row>
      <xdr:rowOff>1980000</xdr:rowOff>
    </xdr:to>
    <xdr:pic>
      <xdr:nvPicPr>
        <xdr:cNvPr id="4" name="Picture 3">
          <a:extLst>
            <a:ext uri="{FF2B5EF4-FFF2-40B4-BE49-F238E27FC236}">
              <a16:creationId xmlns:a16="http://schemas.microsoft.com/office/drawing/2014/main" id="{5F284E47-A43A-460D-B27A-27928702EC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45186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194</xdr:row>
      <xdr:rowOff>0</xdr:rowOff>
    </xdr:from>
    <xdr:to>
      <xdr:col>2</xdr:col>
      <xdr:colOff>2033927</xdr:colOff>
      <xdr:row>194</xdr:row>
      <xdr:rowOff>1980000</xdr:rowOff>
    </xdr:to>
    <xdr:pic>
      <xdr:nvPicPr>
        <xdr:cNvPr id="2" name="Picture 1">
          <a:extLst>
            <a:ext uri="{FF2B5EF4-FFF2-40B4-BE49-F238E27FC236}">
              <a16:creationId xmlns:a16="http://schemas.microsoft.com/office/drawing/2014/main" id="{86DF1DBA-6DDC-4A76-A767-B4742E231D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663315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189</xdr:row>
      <xdr:rowOff>0</xdr:rowOff>
    </xdr:from>
    <xdr:to>
      <xdr:col>2</xdr:col>
      <xdr:colOff>2033927</xdr:colOff>
      <xdr:row>190</xdr:row>
      <xdr:rowOff>27375</xdr:rowOff>
    </xdr:to>
    <xdr:pic>
      <xdr:nvPicPr>
        <xdr:cNvPr id="3" name="Picture 2">
          <a:extLst>
            <a:ext uri="{FF2B5EF4-FFF2-40B4-BE49-F238E27FC236}">
              <a16:creationId xmlns:a16="http://schemas.microsoft.com/office/drawing/2014/main" id="{7FA476EA-7FF5-4D01-B39C-F508285AA6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03282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174</xdr:row>
      <xdr:rowOff>0</xdr:rowOff>
    </xdr:from>
    <xdr:to>
      <xdr:col>2</xdr:col>
      <xdr:colOff>2033005</xdr:colOff>
      <xdr:row>175</xdr:row>
      <xdr:rowOff>27375</xdr:rowOff>
    </xdr:to>
    <xdr:pic>
      <xdr:nvPicPr>
        <xdr:cNvPr id="2" name="Picture 1">
          <a:extLst>
            <a:ext uri="{FF2B5EF4-FFF2-40B4-BE49-F238E27FC236}">
              <a16:creationId xmlns:a16="http://schemas.microsoft.com/office/drawing/2014/main" id="{E201CFBE-0CA5-42B5-B983-1233E00A27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9467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179</xdr:row>
      <xdr:rowOff>0</xdr:rowOff>
    </xdr:from>
    <xdr:to>
      <xdr:col>2</xdr:col>
      <xdr:colOff>2033005</xdr:colOff>
      <xdr:row>179</xdr:row>
      <xdr:rowOff>1980000</xdr:rowOff>
    </xdr:to>
    <xdr:pic>
      <xdr:nvPicPr>
        <xdr:cNvPr id="3" name="Picture 2">
          <a:extLst>
            <a:ext uri="{FF2B5EF4-FFF2-40B4-BE49-F238E27FC236}">
              <a16:creationId xmlns:a16="http://schemas.microsoft.com/office/drawing/2014/main" id="{93C2F733-D7BB-4CC8-B84A-44D95893A07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35470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179</xdr:row>
      <xdr:rowOff>0</xdr:rowOff>
    </xdr:from>
    <xdr:to>
      <xdr:col>6</xdr:col>
      <xdr:colOff>728080</xdr:colOff>
      <xdr:row>179</xdr:row>
      <xdr:rowOff>1980000</xdr:rowOff>
    </xdr:to>
    <xdr:pic>
      <xdr:nvPicPr>
        <xdr:cNvPr id="4" name="Picture 3">
          <a:extLst>
            <a:ext uri="{FF2B5EF4-FFF2-40B4-BE49-F238E27FC236}">
              <a16:creationId xmlns:a16="http://schemas.microsoft.com/office/drawing/2014/main" id="{DC597FFF-BB28-4FF7-8FED-B7D53C745E1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35470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134</xdr:row>
      <xdr:rowOff>0</xdr:rowOff>
    </xdr:from>
    <xdr:to>
      <xdr:col>2</xdr:col>
      <xdr:colOff>2033005</xdr:colOff>
      <xdr:row>135</xdr:row>
      <xdr:rowOff>27375</xdr:rowOff>
    </xdr:to>
    <xdr:pic>
      <xdr:nvPicPr>
        <xdr:cNvPr id="2" name="Picture 1">
          <a:extLst>
            <a:ext uri="{FF2B5EF4-FFF2-40B4-BE49-F238E27FC236}">
              <a16:creationId xmlns:a16="http://schemas.microsoft.com/office/drawing/2014/main" id="{55285B1F-E6DB-4C79-984F-E266E7FC49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660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139</xdr:row>
      <xdr:rowOff>0</xdr:rowOff>
    </xdr:from>
    <xdr:to>
      <xdr:col>2</xdr:col>
      <xdr:colOff>2033005</xdr:colOff>
      <xdr:row>139</xdr:row>
      <xdr:rowOff>1980000</xdr:rowOff>
    </xdr:to>
    <xdr:pic>
      <xdr:nvPicPr>
        <xdr:cNvPr id="3" name="Picture 2">
          <a:extLst>
            <a:ext uri="{FF2B5EF4-FFF2-40B4-BE49-F238E27FC236}">
              <a16:creationId xmlns:a16="http://schemas.microsoft.com/office/drawing/2014/main" id="{38F5FEB6-5F9A-44BF-B886-E4565995CA1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260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135</xdr:row>
      <xdr:rowOff>0</xdr:rowOff>
    </xdr:from>
    <xdr:to>
      <xdr:col>2</xdr:col>
      <xdr:colOff>2033005</xdr:colOff>
      <xdr:row>136</xdr:row>
      <xdr:rowOff>27375</xdr:rowOff>
    </xdr:to>
    <xdr:pic>
      <xdr:nvPicPr>
        <xdr:cNvPr id="2" name="Picture 1">
          <a:extLst>
            <a:ext uri="{FF2B5EF4-FFF2-40B4-BE49-F238E27FC236}">
              <a16:creationId xmlns:a16="http://schemas.microsoft.com/office/drawing/2014/main" id="{17254C0B-E5E7-4BB7-B5BA-5F2C86292B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9839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140</xdr:row>
      <xdr:rowOff>0</xdr:rowOff>
    </xdr:from>
    <xdr:to>
      <xdr:col>2</xdr:col>
      <xdr:colOff>2033005</xdr:colOff>
      <xdr:row>140</xdr:row>
      <xdr:rowOff>1980000</xdr:rowOff>
    </xdr:to>
    <xdr:pic>
      <xdr:nvPicPr>
        <xdr:cNvPr id="3" name="Picture 2">
          <a:extLst>
            <a:ext uri="{FF2B5EF4-FFF2-40B4-BE49-F238E27FC236}">
              <a16:creationId xmlns:a16="http://schemas.microsoft.com/office/drawing/2014/main" id="{0B54EB1B-FBC5-434E-81D4-85E3F6228BC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5842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2</xdr:col>
      <xdr:colOff>2033005</xdr:colOff>
      <xdr:row>128</xdr:row>
      <xdr:rowOff>27375</xdr:rowOff>
    </xdr:to>
    <xdr:pic>
      <xdr:nvPicPr>
        <xdr:cNvPr id="2" name="Picture 1">
          <a:extLst>
            <a:ext uri="{FF2B5EF4-FFF2-40B4-BE49-F238E27FC236}">
              <a16:creationId xmlns:a16="http://schemas.microsoft.com/office/drawing/2014/main" id="{8E818FE6-DD55-4B1D-88FF-63CFC614E2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688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132</xdr:row>
      <xdr:rowOff>0</xdr:rowOff>
    </xdr:from>
    <xdr:to>
      <xdr:col>2</xdr:col>
      <xdr:colOff>2033005</xdr:colOff>
      <xdr:row>132</xdr:row>
      <xdr:rowOff>1980000</xdr:rowOff>
    </xdr:to>
    <xdr:pic>
      <xdr:nvPicPr>
        <xdr:cNvPr id="3" name="Picture 2">
          <a:extLst>
            <a:ext uri="{FF2B5EF4-FFF2-40B4-BE49-F238E27FC236}">
              <a16:creationId xmlns:a16="http://schemas.microsoft.com/office/drawing/2014/main" id="{FD074D90-7028-42AA-AA46-EE97585219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88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128</xdr:row>
      <xdr:rowOff>0</xdr:rowOff>
    </xdr:from>
    <xdr:to>
      <xdr:col>2</xdr:col>
      <xdr:colOff>2033005</xdr:colOff>
      <xdr:row>129</xdr:row>
      <xdr:rowOff>27375</xdr:rowOff>
    </xdr:to>
    <xdr:pic>
      <xdr:nvPicPr>
        <xdr:cNvPr id="2" name="Picture 1">
          <a:extLst>
            <a:ext uri="{FF2B5EF4-FFF2-40B4-BE49-F238E27FC236}">
              <a16:creationId xmlns:a16="http://schemas.microsoft.com/office/drawing/2014/main" id="{61E3FEF0-7C47-4EEB-8F0E-0F70746A74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688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133</xdr:row>
      <xdr:rowOff>0</xdr:rowOff>
    </xdr:from>
    <xdr:to>
      <xdr:col>2</xdr:col>
      <xdr:colOff>2033005</xdr:colOff>
      <xdr:row>133</xdr:row>
      <xdr:rowOff>1980000</xdr:rowOff>
    </xdr:to>
    <xdr:pic>
      <xdr:nvPicPr>
        <xdr:cNvPr id="3" name="Picture 2">
          <a:extLst>
            <a:ext uri="{FF2B5EF4-FFF2-40B4-BE49-F238E27FC236}">
              <a16:creationId xmlns:a16="http://schemas.microsoft.com/office/drawing/2014/main" id="{B5C76500-E802-4934-9D46-DDEAE79495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88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2033005</xdr:colOff>
      <xdr:row>132</xdr:row>
      <xdr:rowOff>27375</xdr:rowOff>
    </xdr:to>
    <xdr:pic>
      <xdr:nvPicPr>
        <xdr:cNvPr id="2" name="Picture 1">
          <a:extLst>
            <a:ext uri="{FF2B5EF4-FFF2-40B4-BE49-F238E27FC236}">
              <a16:creationId xmlns:a16="http://schemas.microsoft.com/office/drawing/2014/main" id="{7EFB472D-DD3C-4FD2-8139-194116BA01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688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136</xdr:row>
      <xdr:rowOff>0</xdr:rowOff>
    </xdr:from>
    <xdr:to>
      <xdr:col>2</xdr:col>
      <xdr:colOff>2033005</xdr:colOff>
      <xdr:row>136</xdr:row>
      <xdr:rowOff>1980000</xdr:rowOff>
    </xdr:to>
    <xdr:pic>
      <xdr:nvPicPr>
        <xdr:cNvPr id="3" name="Picture 2">
          <a:extLst>
            <a:ext uri="{FF2B5EF4-FFF2-40B4-BE49-F238E27FC236}">
              <a16:creationId xmlns:a16="http://schemas.microsoft.com/office/drawing/2014/main" id="{B27BC74C-97ED-405B-A6AE-78C9537127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88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1EA43-D223-4C9A-A474-9BD96818C7DA}">
  <dimension ref="A1:C31"/>
  <sheetViews>
    <sheetView tabSelected="1" zoomScale="110" zoomScaleNormal="110" workbookViewId="0">
      <pane ySplit="1" topLeftCell="A2" activePane="bottomLeft" state="frozen"/>
      <selection pane="bottomLeft" activeCell="E24" sqref="E24"/>
    </sheetView>
  </sheetViews>
  <sheetFormatPr defaultColWidth="9.140625" defaultRowHeight="15" x14ac:dyDescent="0.25"/>
  <cols>
    <col min="1" max="1" width="6.140625" style="2" bestFit="1" customWidth="1"/>
    <col min="2" max="2" width="10.42578125" style="2" bestFit="1" customWidth="1"/>
    <col min="3" max="3" width="56.85546875" style="2" bestFit="1" customWidth="1"/>
    <col min="4" max="16384" width="9.140625" style="2"/>
  </cols>
  <sheetData>
    <row r="1" spans="1:3" x14ac:dyDescent="0.25">
      <c r="A1" s="1" t="s">
        <v>856</v>
      </c>
      <c r="B1" s="1" t="s">
        <v>857</v>
      </c>
      <c r="C1" s="1" t="s">
        <v>858</v>
      </c>
    </row>
    <row r="2" spans="1:3" x14ac:dyDescent="0.25">
      <c r="A2" s="3">
        <v>1</v>
      </c>
      <c r="B2" s="4" t="s">
        <v>859</v>
      </c>
      <c r="C2" s="5" t="s">
        <v>1</v>
      </c>
    </row>
    <row r="3" spans="1:3" x14ac:dyDescent="0.25">
      <c r="A3" s="3">
        <v>2</v>
      </c>
      <c r="B3" s="4" t="s">
        <v>860</v>
      </c>
      <c r="C3" s="5" t="s">
        <v>861</v>
      </c>
    </row>
    <row r="4" spans="1:3" x14ac:dyDescent="0.25">
      <c r="A4" s="3">
        <v>3</v>
      </c>
      <c r="B4" s="4" t="s">
        <v>862</v>
      </c>
      <c r="C4" s="5" t="s">
        <v>191</v>
      </c>
    </row>
    <row r="5" spans="1:3" x14ac:dyDescent="0.25">
      <c r="A5" s="3">
        <v>4</v>
      </c>
      <c r="B5" s="4" t="s">
        <v>863</v>
      </c>
      <c r="C5" s="5" t="s">
        <v>864</v>
      </c>
    </row>
    <row r="6" spans="1:3" x14ac:dyDescent="0.25">
      <c r="A6" s="3">
        <v>5</v>
      </c>
      <c r="B6" s="4" t="s">
        <v>865</v>
      </c>
      <c r="C6" s="5" t="s">
        <v>866</v>
      </c>
    </row>
    <row r="7" spans="1:3" x14ac:dyDescent="0.25">
      <c r="A7" s="3">
        <v>6</v>
      </c>
      <c r="B7" s="4" t="s">
        <v>867</v>
      </c>
      <c r="C7" s="5" t="s">
        <v>868</v>
      </c>
    </row>
    <row r="8" spans="1:3" x14ac:dyDescent="0.25">
      <c r="A8" s="3">
        <v>7</v>
      </c>
      <c r="B8" s="4" t="s">
        <v>869</v>
      </c>
      <c r="C8" s="5" t="s">
        <v>870</v>
      </c>
    </row>
    <row r="9" spans="1:3" x14ac:dyDescent="0.25">
      <c r="A9" s="3">
        <v>8</v>
      </c>
      <c r="B9" s="4" t="s">
        <v>871</v>
      </c>
      <c r="C9" s="5" t="s">
        <v>872</v>
      </c>
    </row>
    <row r="10" spans="1:3" x14ac:dyDescent="0.25">
      <c r="A10" s="3">
        <v>9</v>
      </c>
      <c r="B10" s="4" t="s">
        <v>873</v>
      </c>
      <c r="C10" s="5" t="s">
        <v>465</v>
      </c>
    </row>
    <row r="11" spans="1:3" x14ac:dyDescent="0.25">
      <c r="A11" s="3">
        <v>10</v>
      </c>
      <c r="B11" s="4" t="s">
        <v>874</v>
      </c>
      <c r="C11" s="5" t="s">
        <v>468</v>
      </c>
    </row>
    <row r="12" spans="1:3" x14ac:dyDescent="0.25">
      <c r="A12" s="3">
        <v>11</v>
      </c>
      <c r="B12" s="4" t="s">
        <v>875</v>
      </c>
      <c r="C12" s="5" t="s">
        <v>469</v>
      </c>
    </row>
    <row r="13" spans="1:3" x14ac:dyDescent="0.25">
      <c r="A13" s="3">
        <v>12</v>
      </c>
      <c r="B13" s="4" t="s">
        <v>876</v>
      </c>
      <c r="C13" s="5" t="s">
        <v>470</v>
      </c>
    </row>
    <row r="14" spans="1:3" x14ac:dyDescent="0.25">
      <c r="A14" s="3">
        <v>13</v>
      </c>
      <c r="B14" s="4" t="s">
        <v>877</v>
      </c>
      <c r="C14" s="5" t="s">
        <v>471</v>
      </c>
    </row>
    <row r="15" spans="1:3" x14ac:dyDescent="0.25">
      <c r="A15" s="3">
        <v>14</v>
      </c>
      <c r="B15" s="4" t="s">
        <v>878</v>
      </c>
      <c r="C15" s="5" t="s">
        <v>539</v>
      </c>
    </row>
    <row r="16" spans="1:3" x14ac:dyDescent="0.25">
      <c r="A16" s="3">
        <v>15</v>
      </c>
      <c r="B16" s="4" t="s">
        <v>879</v>
      </c>
      <c r="C16" s="5" t="s">
        <v>880</v>
      </c>
    </row>
    <row r="17" spans="1:3" x14ac:dyDescent="0.25">
      <c r="A17" s="3">
        <v>16</v>
      </c>
      <c r="B17" s="4" t="s">
        <v>881</v>
      </c>
      <c r="C17" s="5" t="s">
        <v>678</v>
      </c>
    </row>
    <row r="18" spans="1:3" x14ac:dyDescent="0.25">
      <c r="A18" s="3">
        <v>17</v>
      </c>
      <c r="B18" s="4" t="s">
        <v>882</v>
      </c>
      <c r="C18" s="5" t="s">
        <v>690</v>
      </c>
    </row>
    <row r="19" spans="1:3" x14ac:dyDescent="0.25">
      <c r="A19" s="3">
        <v>18</v>
      </c>
      <c r="B19" s="4" t="s">
        <v>883</v>
      </c>
      <c r="C19" s="5" t="s">
        <v>705</v>
      </c>
    </row>
    <row r="20" spans="1:3" x14ac:dyDescent="0.25">
      <c r="A20" s="3">
        <v>19</v>
      </c>
      <c r="B20" s="4" t="s">
        <v>884</v>
      </c>
      <c r="C20" s="5" t="s">
        <v>885</v>
      </c>
    </row>
    <row r="21" spans="1:3" x14ac:dyDescent="0.25">
      <c r="A21" s="3">
        <v>20</v>
      </c>
      <c r="B21" s="4" t="s">
        <v>886</v>
      </c>
      <c r="C21" s="5" t="s">
        <v>735</v>
      </c>
    </row>
    <row r="22" spans="1:3" x14ac:dyDescent="0.25">
      <c r="A22" s="3">
        <v>21</v>
      </c>
      <c r="B22" s="4" t="s">
        <v>887</v>
      </c>
      <c r="C22" s="5" t="s">
        <v>888</v>
      </c>
    </row>
    <row r="23" spans="1:3" x14ac:dyDescent="0.25">
      <c r="A23" s="3">
        <v>22</v>
      </c>
      <c r="B23" s="4" t="s">
        <v>889</v>
      </c>
      <c r="C23" s="5" t="s">
        <v>802</v>
      </c>
    </row>
    <row r="24" spans="1:3" x14ac:dyDescent="0.25">
      <c r="A24" s="3">
        <v>23</v>
      </c>
      <c r="B24" s="4" t="s">
        <v>890</v>
      </c>
      <c r="C24" s="5" t="s">
        <v>811</v>
      </c>
    </row>
    <row r="25" spans="1:3" x14ac:dyDescent="0.25">
      <c r="A25" s="3">
        <v>24</v>
      </c>
      <c r="B25" s="4" t="s">
        <v>891</v>
      </c>
      <c r="C25" s="5" t="s">
        <v>814</v>
      </c>
    </row>
    <row r="26" spans="1:3" x14ac:dyDescent="0.25">
      <c r="A26" s="3">
        <v>25</v>
      </c>
      <c r="B26" s="4" t="s">
        <v>892</v>
      </c>
      <c r="C26" s="5" t="s">
        <v>820</v>
      </c>
    </row>
    <row r="27" spans="1:3" x14ac:dyDescent="0.25">
      <c r="A27" s="3">
        <v>26</v>
      </c>
      <c r="B27" s="4" t="s">
        <v>893</v>
      </c>
      <c r="C27" s="5" t="s">
        <v>821</v>
      </c>
    </row>
    <row r="28" spans="1:3" x14ac:dyDescent="0.25">
      <c r="A28" s="3">
        <v>27</v>
      </c>
      <c r="B28" s="4" t="s">
        <v>894</v>
      </c>
      <c r="C28" s="5" t="s">
        <v>835</v>
      </c>
    </row>
    <row r="29" spans="1:3" x14ac:dyDescent="0.25">
      <c r="A29" s="3">
        <v>28</v>
      </c>
      <c r="B29" s="4" t="s">
        <v>895</v>
      </c>
      <c r="C29" s="5" t="s">
        <v>838</v>
      </c>
    </row>
    <row r="30" spans="1:3" x14ac:dyDescent="0.25">
      <c r="A30" s="3">
        <v>29</v>
      </c>
      <c r="B30" s="4" t="s">
        <v>896</v>
      </c>
      <c r="C30" s="5" t="s">
        <v>842</v>
      </c>
    </row>
    <row r="31" spans="1:3" x14ac:dyDescent="0.25">
      <c r="A31" s="3">
        <v>30</v>
      </c>
      <c r="B31" s="6" t="s">
        <v>897</v>
      </c>
      <c r="C31" s="5" t="s">
        <v>822</v>
      </c>
    </row>
  </sheetData>
  <hyperlinks>
    <hyperlink ref="B4" location="MIDCAP!A1" display="MIDCAP" xr:uid="{93083500-F370-4545-AFC8-B08DB9CB706E}"/>
    <hyperlink ref="B5" location="MULTIP!A1" display="MULTIP" xr:uid="{85CBC158-73AD-4B51-9426-91EB9607A7D6}"/>
    <hyperlink ref="B6" location="SLTADV3!A1" display="SLTADV3" xr:uid="{57A3C37B-BFAC-4517-BC9A-A1F2F05FC65E}"/>
    <hyperlink ref="B7" location="SLTADV4!A1" display="SLTADV4" xr:uid="{50F98461-9A13-46E3-AD13-B57795489296}"/>
    <hyperlink ref="B8" location="SLTAX1!A1" display="SLTAX1" xr:uid="{260E1E29-032D-478F-ABED-E776194290AC}"/>
    <hyperlink ref="B9" location="SLTAX2!A1" display="SLTAX2" xr:uid="{39A2ACB5-7291-4FBC-945D-82EB53AC8338}"/>
    <hyperlink ref="B10" location="SLTAX3!A1" display="SLTAX3" xr:uid="{E446BC23-732D-4A0F-BD0C-DF94C7FFC464}"/>
    <hyperlink ref="B11" location="SLTAX4!A1" display="SLTAX4" xr:uid="{79F7DB96-7C01-4A2D-9B6C-C845B14D74A0}"/>
    <hyperlink ref="B12" location="SLTAX5!A1" display="SLTAX5" xr:uid="{D4129D5A-778E-41A6-A7DE-D8F46915484B}"/>
    <hyperlink ref="B13" location="SLTAX6!A1" display="SLTAX6" xr:uid="{9B1E7047-39E3-470F-BC55-F9359BFA1FED}"/>
    <hyperlink ref="B14" location="SMILE!A1" display="SMILE" xr:uid="{0686EF17-4A5D-42BD-AB3C-525627B5F786}"/>
    <hyperlink ref="B15" location="SPAHF!A1" display="SPAHF" xr:uid="{5F2ABE4C-6222-4182-B426-2B4564EC9ABA}"/>
    <hyperlink ref="B16" location="SPARF!A1" display="SPARF" xr:uid="{2C0FBB7B-67BA-4BC3-9A5E-AE596D18C717}"/>
    <hyperlink ref="B17" location="SPBAF!A1" display="SPBAF" xr:uid="{BFD3865B-F21E-464F-83FB-9EC8C3E75FC4}"/>
    <hyperlink ref="B19" location="SPESF!A1" display="SPESF" xr:uid="{C4441527-38F7-44E7-ABE1-C839261CFFD8}"/>
    <hyperlink ref="B20" location="SPFOCUS!A1" display="SPFOCUS" xr:uid="{EDC15A9C-ECFD-4C71-804A-9B7570273F85}"/>
    <hyperlink ref="B21" location="SPMUCF!A1" display="SPMUCF" xr:uid="{5FE6DBA3-D7F1-4BB0-B7BD-A7DEA20E0884}"/>
    <hyperlink ref="B22" location="SPSN100!A1" display="SPSN100" xr:uid="{763D50AB-06FF-4E74-BBFA-76E0CF2F8513}"/>
    <hyperlink ref="B23" location="SPTAX!A1" display="SPTAX" xr:uid="{FBD3147C-7C5D-4858-B9E5-600A2D9842FE}"/>
    <hyperlink ref="B24" location="SRURAL!A1" display="SRURAL" xr:uid="{B21C9D51-1CB2-472C-9F7D-4B7AB06A3DD7}"/>
    <hyperlink ref="B25" location="SSFUND!A1" display="SSFUND" xr:uid="{025BBBFF-0018-4C6A-93D4-69918C92C2C5}"/>
    <hyperlink ref="B26" location="STAX!A1" display="STAX" xr:uid="{47DDB6BC-9E40-46B5-B478-F5860889CD5D}"/>
    <hyperlink ref="B27" location="SUNBCF!A1" display="SUNBCF" xr:uid="{066D94EC-B4AA-4324-974D-3408081C79BF}"/>
    <hyperlink ref="B29" location="SUNFOP!A1" display="SUNFOP" xr:uid="{3B60C034-88B6-4D3C-957A-359F1B3C2B28}"/>
    <hyperlink ref="B3" location="GLOB!A1" display="GLOB" xr:uid="{C61F39AB-D372-4613-826E-B11BD9C98900}"/>
    <hyperlink ref="B28" location="SUNFCF!A1" display="SUNFCF" xr:uid="{C5802826-5A4E-4B69-ACB5-D35D4CFB1C06}"/>
    <hyperlink ref="B18" location="SPDYF!A1" display="SPDYF" xr:uid="{0CBE0550-2D0D-4DC4-A48D-4DFC1784CD4F}"/>
    <hyperlink ref="B30" location="SUNMAF!A1" display="SUNMAF" xr:uid="{91BDB68C-E6C5-4C28-82AC-BEFE0042EB26}"/>
    <hyperlink ref="B2" location="CAPEXG!A1" display="CAPEXG" xr:uid="{9D21DA17-420B-4FEA-BC14-E5CEC02D30CF}"/>
    <hyperlink ref="B31" location="SUNCYF!A1" display="SUNCYF" xr:uid="{CE055694-D4A4-4C66-990E-0F3DBD7F13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53D86-0072-4360-A1C5-9DD639EA6B20}">
  <sheetPr>
    <outlinePr summaryBelow="0" summaryRight="0"/>
  </sheetPr>
  <dimension ref="A1:P139"/>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465</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356</v>
      </c>
      <c r="C7" s="26" t="s">
        <v>357</v>
      </c>
      <c r="D7" s="26" t="s">
        <v>251</v>
      </c>
      <c r="E7" s="27">
        <v>9524</v>
      </c>
      <c r="F7" s="28">
        <v>589.09273399999995</v>
      </c>
      <c r="G7" s="29">
        <v>7.1579799999999999E-2</v>
      </c>
      <c r="H7" s="24" t="s">
        <v>151</v>
      </c>
    </row>
    <row r="8" spans="1:9" x14ac:dyDescent="0.2">
      <c r="A8" s="25">
        <v>2</v>
      </c>
      <c r="B8" s="26" t="s">
        <v>394</v>
      </c>
      <c r="C8" s="26" t="s">
        <v>395</v>
      </c>
      <c r="D8" s="26" t="s">
        <v>33</v>
      </c>
      <c r="E8" s="27">
        <v>19836</v>
      </c>
      <c r="F8" s="28">
        <v>512.80027199999995</v>
      </c>
      <c r="G8" s="29">
        <v>6.2309620000000003E-2</v>
      </c>
      <c r="H8" s="24" t="s">
        <v>151</v>
      </c>
    </row>
    <row r="9" spans="1:9" x14ac:dyDescent="0.2">
      <c r="A9" s="25">
        <v>3</v>
      </c>
      <c r="B9" s="26" t="s">
        <v>400</v>
      </c>
      <c r="C9" s="26" t="s">
        <v>401</v>
      </c>
      <c r="D9" s="26" t="s">
        <v>251</v>
      </c>
      <c r="E9" s="27">
        <v>13073</v>
      </c>
      <c r="F9" s="28">
        <v>378.73788300000001</v>
      </c>
      <c r="G9" s="29">
        <v>4.6019890000000001E-2</v>
      </c>
      <c r="H9" s="24" t="s">
        <v>151</v>
      </c>
    </row>
    <row r="10" spans="1:9" x14ac:dyDescent="0.2">
      <c r="A10" s="25">
        <v>4</v>
      </c>
      <c r="B10" s="26" t="s">
        <v>58</v>
      </c>
      <c r="C10" s="26" t="s">
        <v>59</v>
      </c>
      <c r="D10" s="26" t="s">
        <v>36</v>
      </c>
      <c r="E10" s="27">
        <v>8402</v>
      </c>
      <c r="F10" s="28">
        <v>362.39926500000001</v>
      </c>
      <c r="G10" s="29">
        <v>4.4034610000000002E-2</v>
      </c>
      <c r="H10" s="24" t="s">
        <v>151</v>
      </c>
    </row>
    <row r="11" spans="1:9" x14ac:dyDescent="0.2">
      <c r="A11" s="25">
        <v>5</v>
      </c>
      <c r="B11" s="26" t="s">
        <v>396</v>
      </c>
      <c r="C11" s="26" t="s">
        <v>397</v>
      </c>
      <c r="D11" s="26" t="s">
        <v>204</v>
      </c>
      <c r="E11" s="27">
        <v>71973</v>
      </c>
      <c r="F11" s="28">
        <v>359.82901349999997</v>
      </c>
      <c r="G11" s="29">
        <v>4.3722299999999999E-2</v>
      </c>
      <c r="H11" s="24" t="s">
        <v>151</v>
      </c>
    </row>
    <row r="12" spans="1:9" x14ac:dyDescent="0.2">
      <c r="A12" s="25">
        <v>6</v>
      </c>
      <c r="B12" s="26" t="s">
        <v>398</v>
      </c>
      <c r="C12" s="26" t="s">
        <v>399</v>
      </c>
      <c r="D12" s="26" t="s">
        <v>233</v>
      </c>
      <c r="E12" s="27">
        <v>106345</v>
      </c>
      <c r="F12" s="28">
        <v>346.89738999999997</v>
      </c>
      <c r="G12" s="29">
        <v>4.2151000000000001E-2</v>
      </c>
      <c r="H12" s="24" t="s">
        <v>151</v>
      </c>
    </row>
    <row r="13" spans="1:9" x14ac:dyDescent="0.2">
      <c r="A13" s="25">
        <v>7</v>
      </c>
      <c r="B13" s="26" t="s">
        <v>372</v>
      </c>
      <c r="C13" s="26" t="s">
        <v>373</v>
      </c>
      <c r="D13" s="26" t="s">
        <v>374</v>
      </c>
      <c r="E13" s="27">
        <v>21388</v>
      </c>
      <c r="F13" s="28">
        <v>346.32519000000002</v>
      </c>
      <c r="G13" s="29">
        <v>4.2081470000000003E-2</v>
      </c>
      <c r="H13" s="24" t="s">
        <v>151</v>
      </c>
    </row>
    <row r="14" spans="1:9" x14ac:dyDescent="0.2">
      <c r="A14" s="25">
        <v>8</v>
      </c>
      <c r="B14" s="26" t="s">
        <v>145</v>
      </c>
      <c r="C14" s="26" t="s">
        <v>146</v>
      </c>
      <c r="D14" s="26" t="s">
        <v>33</v>
      </c>
      <c r="E14" s="27">
        <v>96717</v>
      </c>
      <c r="F14" s="28">
        <v>335.94649950000002</v>
      </c>
      <c r="G14" s="29">
        <v>4.0820370000000002E-2</v>
      </c>
      <c r="H14" s="24" t="s">
        <v>151</v>
      </c>
    </row>
    <row r="15" spans="1:9" x14ac:dyDescent="0.2">
      <c r="A15" s="25">
        <v>9</v>
      </c>
      <c r="B15" s="26" t="s">
        <v>51</v>
      </c>
      <c r="C15" s="26" t="s">
        <v>52</v>
      </c>
      <c r="D15" s="26" t="s">
        <v>36</v>
      </c>
      <c r="E15" s="27">
        <v>38992</v>
      </c>
      <c r="F15" s="28">
        <v>324.43293599999998</v>
      </c>
      <c r="G15" s="29">
        <v>3.9421379999999999E-2</v>
      </c>
      <c r="H15" s="24" t="s">
        <v>151</v>
      </c>
    </row>
    <row r="16" spans="1:9" ht="25.5" x14ac:dyDescent="0.2">
      <c r="A16" s="25">
        <v>10</v>
      </c>
      <c r="B16" s="26" t="s">
        <v>320</v>
      </c>
      <c r="C16" s="26" t="s">
        <v>321</v>
      </c>
      <c r="D16" s="26" t="s">
        <v>268</v>
      </c>
      <c r="E16" s="27">
        <v>7415</v>
      </c>
      <c r="F16" s="28">
        <v>260.11078500000002</v>
      </c>
      <c r="G16" s="29">
        <v>3.1605679999999997E-2</v>
      </c>
      <c r="H16" s="24" t="s">
        <v>151</v>
      </c>
    </row>
    <row r="17" spans="1:8" x14ac:dyDescent="0.2">
      <c r="A17" s="25">
        <v>11</v>
      </c>
      <c r="B17" s="26" t="s">
        <v>415</v>
      </c>
      <c r="C17" s="26" t="s">
        <v>416</v>
      </c>
      <c r="D17" s="26" t="s">
        <v>39</v>
      </c>
      <c r="E17" s="27">
        <v>382570</v>
      </c>
      <c r="F17" s="28">
        <v>238.45588100000001</v>
      </c>
      <c r="G17" s="29">
        <v>2.8974429999999999E-2</v>
      </c>
      <c r="H17" s="24" t="s">
        <v>151</v>
      </c>
    </row>
    <row r="18" spans="1:8" x14ac:dyDescent="0.2">
      <c r="A18" s="25">
        <v>12</v>
      </c>
      <c r="B18" s="26" t="s">
        <v>407</v>
      </c>
      <c r="C18" s="26" t="s">
        <v>408</v>
      </c>
      <c r="D18" s="26" t="s">
        <v>39</v>
      </c>
      <c r="E18" s="27">
        <v>76163</v>
      </c>
      <c r="F18" s="28">
        <v>234.2393065</v>
      </c>
      <c r="G18" s="29">
        <v>2.8462080000000001E-2</v>
      </c>
      <c r="H18" s="24" t="s">
        <v>151</v>
      </c>
    </row>
    <row r="19" spans="1:8" x14ac:dyDescent="0.2">
      <c r="A19" s="25">
        <v>13</v>
      </c>
      <c r="B19" s="26" t="s">
        <v>405</v>
      </c>
      <c r="C19" s="26" t="s">
        <v>406</v>
      </c>
      <c r="D19" s="26" t="s">
        <v>207</v>
      </c>
      <c r="E19" s="27">
        <v>33039</v>
      </c>
      <c r="F19" s="28">
        <v>231.90074100000001</v>
      </c>
      <c r="G19" s="29">
        <v>2.8177919999999999E-2</v>
      </c>
      <c r="H19" s="24" t="s">
        <v>151</v>
      </c>
    </row>
    <row r="20" spans="1:8" x14ac:dyDescent="0.2">
      <c r="A20" s="25">
        <v>14</v>
      </c>
      <c r="B20" s="26" t="s">
        <v>426</v>
      </c>
      <c r="C20" s="26" t="s">
        <v>427</v>
      </c>
      <c r="D20" s="26" t="s">
        <v>207</v>
      </c>
      <c r="E20" s="27">
        <v>38673</v>
      </c>
      <c r="F20" s="28">
        <v>228.42207450000001</v>
      </c>
      <c r="G20" s="29">
        <v>2.775524E-2</v>
      </c>
      <c r="H20" s="24" t="s">
        <v>151</v>
      </c>
    </row>
    <row r="21" spans="1:8" x14ac:dyDescent="0.2">
      <c r="A21" s="25">
        <v>15</v>
      </c>
      <c r="B21" s="26" t="s">
        <v>411</v>
      </c>
      <c r="C21" s="26" t="s">
        <v>412</v>
      </c>
      <c r="D21" s="26" t="s">
        <v>39</v>
      </c>
      <c r="E21" s="27">
        <v>604881</v>
      </c>
      <c r="F21" s="28">
        <v>215.4586122</v>
      </c>
      <c r="G21" s="29">
        <v>2.6180060000000002E-2</v>
      </c>
      <c r="H21" s="24" t="s">
        <v>151</v>
      </c>
    </row>
    <row r="22" spans="1:8" x14ac:dyDescent="0.2">
      <c r="A22" s="25">
        <v>16</v>
      </c>
      <c r="B22" s="26" t="s">
        <v>109</v>
      </c>
      <c r="C22" s="26" t="s">
        <v>110</v>
      </c>
      <c r="D22" s="26" t="s">
        <v>36</v>
      </c>
      <c r="E22" s="27">
        <v>10116</v>
      </c>
      <c r="F22" s="28">
        <v>212.63831999999999</v>
      </c>
      <c r="G22" s="29">
        <v>2.5837369999999998E-2</v>
      </c>
      <c r="H22" s="24" t="s">
        <v>151</v>
      </c>
    </row>
    <row r="23" spans="1:8" ht="25.5" x14ac:dyDescent="0.2">
      <c r="A23" s="25">
        <v>17</v>
      </c>
      <c r="B23" s="26" t="s">
        <v>421</v>
      </c>
      <c r="C23" s="26" t="s">
        <v>422</v>
      </c>
      <c r="D23" s="26" t="s">
        <v>423</v>
      </c>
      <c r="E23" s="27">
        <v>54534</v>
      </c>
      <c r="F23" s="28">
        <v>207.42006900000001</v>
      </c>
      <c r="G23" s="29">
        <v>2.520331E-2</v>
      </c>
      <c r="H23" s="24" t="s">
        <v>151</v>
      </c>
    </row>
    <row r="24" spans="1:8" x14ac:dyDescent="0.2">
      <c r="A24" s="25">
        <v>18</v>
      </c>
      <c r="B24" s="26" t="s">
        <v>55</v>
      </c>
      <c r="C24" s="26" t="s">
        <v>56</v>
      </c>
      <c r="D24" s="26" t="s">
        <v>57</v>
      </c>
      <c r="E24" s="27">
        <v>16288</v>
      </c>
      <c r="F24" s="28">
        <v>202.11779200000001</v>
      </c>
      <c r="G24" s="29">
        <v>2.4559040000000001E-2</v>
      </c>
      <c r="H24" s="24" t="s">
        <v>151</v>
      </c>
    </row>
    <row r="25" spans="1:8" x14ac:dyDescent="0.2">
      <c r="A25" s="25">
        <v>19</v>
      </c>
      <c r="B25" s="26" t="s">
        <v>402</v>
      </c>
      <c r="C25" s="26" t="s">
        <v>403</v>
      </c>
      <c r="D25" s="26" t="s">
        <v>404</v>
      </c>
      <c r="E25" s="27">
        <v>12930</v>
      </c>
      <c r="F25" s="28">
        <v>199.12846500000001</v>
      </c>
      <c r="G25" s="29">
        <v>2.4195810000000002E-2</v>
      </c>
      <c r="H25" s="24" t="s">
        <v>151</v>
      </c>
    </row>
    <row r="26" spans="1:8" ht="25.5" x14ac:dyDescent="0.2">
      <c r="A26" s="25">
        <v>20</v>
      </c>
      <c r="B26" s="26" t="s">
        <v>419</v>
      </c>
      <c r="C26" s="26" t="s">
        <v>420</v>
      </c>
      <c r="D26" s="26" t="s">
        <v>210</v>
      </c>
      <c r="E26" s="27">
        <v>3653</v>
      </c>
      <c r="F26" s="28">
        <v>189.1176365</v>
      </c>
      <c r="G26" s="29">
        <v>2.2979409999999999E-2</v>
      </c>
      <c r="H26" s="24" t="s">
        <v>151</v>
      </c>
    </row>
    <row r="27" spans="1:8" ht="25.5" x14ac:dyDescent="0.2">
      <c r="A27" s="25">
        <v>21</v>
      </c>
      <c r="B27" s="26" t="s">
        <v>76</v>
      </c>
      <c r="C27" s="26" t="s">
        <v>77</v>
      </c>
      <c r="D27" s="26" t="s">
        <v>25</v>
      </c>
      <c r="E27" s="27">
        <v>4362</v>
      </c>
      <c r="F27" s="28">
        <v>186.617265</v>
      </c>
      <c r="G27" s="29">
        <v>2.2675589999999999E-2</v>
      </c>
      <c r="H27" s="24" t="s">
        <v>151</v>
      </c>
    </row>
    <row r="28" spans="1:8" x14ac:dyDescent="0.2">
      <c r="A28" s="25">
        <v>22</v>
      </c>
      <c r="B28" s="26" t="s">
        <v>34</v>
      </c>
      <c r="C28" s="26" t="s">
        <v>35</v>
      </c>
      <c r="D28" s="26" t="s">
        <v>36</v>
      </c>
      <c r="E28" s="27">
        <v>3065</v>
      </c>
      <c r="F28" s="28">
        <v>185.3757975</v>
      </c>
      <c r="G28" s="29">
        <v>2.2524740000000001E-2</v>
      </c>
      <c r="H28" s="24" t="s">
        <v>151</v>
      </c>
    </row>
    <row r="29" spans="1:8" x14ac:dyDescent="0.2">
      <c r="A29" s="25">
        <v>23</v>
      </c>
      <c r="B29" s="26" t="s">
        <v>424</v>
      </c>
      <c r="C29" s="26" t="s">
        <v>425</v>
      </c>
      <c r="D29" s="26" t="s">
        <v>113</v>
      </c>
      <c r="E29" s="27">
        <v>22434</v>
      </c>
      <c r="F29" s="28">
        <v>184.844943</v>
      </c>
      <c r="G29" s="29">
        <v>2.2460239999999999E-2</v>
      </c>
      <c r="H29" s="24" t="s">
        <v>151</v>
      </c>
    </row>
    <row r="30" spans="1:8" x14ac:dyDescent="0.2">
      <c r="A30" s="25">
        <v>24</v>
      </c>
      <c r="B30" s="26" t="s">
        <v>68</v>
      </c>
      <c r="C30" s="26" t="s">
        <v>69</v>
      </c>
      <c r="D30" s="26" t="s">
        <v>13</v>
      </c>
      <c r="E30" s="27">
        <v>15091</v>
      </c>
      <c r="F30" s="28">
        <v>172.04494550000001</v>
      </c>
      <c r="G30" s="29">
        <v>2.0904929999999999E-2</v>
      </c>
      <c r="H30" s="24" t="s">
        <v>151</v>
      </c>
    </row>
    <row r="31" spans="1:8" x14ac:dyDescent="0.2">
      <c r="A31" s="25">
        <v>25</v>
      </c>
      <c r="B31" s="26" t="s">
        <v>236</v>
      </c>
      <c r="C31" s="26" t="s">
        <v>237</v>
      </c>
      <c r="D31" s="26" t="s">
        <v>113</v>
      </c>
      <c r="E31" s="27">
        <v>1412</v>
      </c>
      <c r="F31" s="28">
        <v>166.75013999999999</v>
      </c>
      <c r="G31" s="29">
        <v>2.026157E-2</v>
      </c>
      <c r="H31" s="24" t="s">
        <v>151</v>
      </c>
    </row>
    <row r="32" spans="1:8" x14ac:dyDescent="0.2">
      <c r="A32" s="25">
        <v>26</v>
      </c>
      <c r="B32" s="26" t="s">
        <v>428</v>
      </c>
      <c r="C32" s="26" t="s">
        <v>429</v>
      </c>
      <c r="D32" s="26" t="s">
        <v>36</v>
      </c>
      <c r="E32" s="27">
        <v>28519</v>
      </c>
      <c r="F32" s="28">
        <v>148.52695199999999</v>
      </c>
      <c r="G32" s="29">
        <v>1.8047290000000001E-2</v>
      </c>
      <c r="H32" s="24" t="s">
        <v>151</v>
      </c>
    </row>
    <row r="33" spans="1:8" x14ac:dyDescent="0.2">
      <c r="A33" s="25">
        <v>27</v>
      </c>
      <c r="B33" s="26" t="s">
        <v>430</v>
      </c>
      <c r="C33" s="26" t="s">
        <v>431</v>
      </c>
      <c r="D33" s="26" t="s">
        <v>233</v>
      </c>
      <c r="E33" s="27">
        <v>18794</v>
      </c>
      <c r="F33" s="28">
        <v>142.38334399999999</v>
      </c>
      <c r="G33" s="29">
        <v>1.730079E-2</v>
      </c>
      <c r="H33" s="24" t="s">
        <v>151</v>
      </c>
    </row>
    <row r="34" spans="1:8" x14ac:dyDescent="0.2">
      <c r="A34" s="25">
        <v>28</v>
      </c>
      <c r="B34" s="26" t="s">
        <v>271</v>
      </c>
      <c r="C34" s="26" t="s">
        <v>272</v>
      </c>
      <c r="D34" s="26" t="s">
        <v>113</v>
      </c>
      <c r="E34" s="27">
        <v>8289</v>
      </c>
      <c r="F34" s="28">
        <v>135.25990200000001</v>
      </c>
      <c r="G34" s="29">
        <v>1.6435229999999999E-2</v>
      </c>
      <c r="H34" s="24" t="s">
        <v>151</v>
      </c>
    </row>
    <row r="35" spans="1:8" x14ac:dyDescent="0.2">
      <c r="A35" s="25">
        <v>29</v>
      </c>
      <c r="B35" s="26" t="s">
        <v>434</v>
      </c>
      <c r="C35" s="26" t="s">
        <v>435</v>
      </c>
      <c r="D35" s="26" t="s">
        <v>374</v>
      </c>
      <c r="E35" s="27">
        <v>26290</v>
      </c>
      <c r="F35" s="28">
        <v>129.39938000000001</v>
      </c>
      <c r="G35" s="29">
        <v>1.5723129999999998E-2</v>
      </c>
      <c r="H35" s="24" t="s">
        <v>151</v>
      </c>
    </row>
    <row r="36" spans="1:8" x14ac:dyDescent="0.2">
      <c r="A36" s="25">
        <v>30</v>
      </c>
      <c r="B36" s="26" t="s">
        <v>466</v>
      </c>
      <c r="C36" s="26" t="s">
        <v>467</v>
      </c>
      <c r="D36" s="26" t="s">
        <v>36</v>
      </c>
      <c r="E36" s="27">
        <v>20968</v>
      </c>
      <c r="F36" s="28">
        <v>116.04739600000001</v>
      </c>
      <c r="G36" s="29">
        <v>1.410075E-2</v>
      </c>
      <c r="H36" s="24" t="s">
        <v>151</v>
      </c>
    </row>
    <row r="37" spans="1:8" x14ac:dyDescent="0.2">
      <c r="A37" s="25">
        <v>31</v>
      </c>
      <c r="B37" s="26" t="s">
        <v>436</v>
      </c>
      <c r="C37" s="26" t="s">
        <v>437</v>
      </c>
      <c r="D37" s="26" t="s">
        <v>33</v>
      </c>
      <c r="E37" s="27">
        <v>11192</v>
      </c>
      <c r="F37" s="28">
        <v>91.483407999999997</v>
      </c>
      <c r="G37" s="29">
        <v>1.1116020000000001E-2</v>
      </c>
      <c r="H37" s="24" t="s">
        <v>151</v>
      </c>
    </row>
    <row r="38" spans="1:8" x14ac:dyDescent="0.2">
      <c r="A38" s="25">
        <v>32</v>
      </c>
      <c r="B38" s="26" t="s">
        <v>432</v>
      </c>
      <c r="C38" s="26" t="s">
        <v>433</v>
      </c>
      <c r="D38" s="26" t="s">
        <v>33</v>
      </c>
      <c r="E38" s="27">
        <v>11762</v>
      </c>
      <c r="F38" s="28">
        <v>85.286261999999994</v>
      </c>
      <c r="G38" s="29">
        <v>1.0363010000000001E-2</v>
      </c>
      <c r="H38" s="24" t="s">
        <v>151</v>
      </c>
    </row>
    <row r="39" spans="1:8" x14ac:dyDescent="0.2">
      <c r="A39" s="25">
        <v>33</v>
      </c>
      <c r="B39" s="26" t="s">
        <v>442</v>
      </c>
      <c r="C39" s="26" t="s">
        <v>443</v>
      </c>
      <c r="D39" s="26" t="s">
        <v>134</v>
      </c>
      <c r="E39" s="27">
        <v>56603</v>
      </c>
      <c r="F39" s="28">
        <v>81.813976199999999</v>
      </c>
      <c r="G39" s="29">
        <v>9.9410999999999996E-3</v>
      </c>
      <c r="H39" s="24" t="s">
        <v>151</v>
      </c>
    </row>
    <row r="40" spans="1:8" x14ac:dyDescent="0.2">
      <c r="A40" s="25">
        <v>34</v>
      </c>
      <c r="B40" s="26" t="s">
        <v>409</v>
      </c>
      <c r="C40" s="26" t="s">
        <v>410</v>
      </c>
      <c r="D40" s="26" t="s">
        <v>36</v>
      </c>
      <c r="E40" s="27">
        <v>5901</v>
      </c>
      <c r="F40" s="28">
        <v>70.578910500000006</v>
      </c>
      <c r="G40" s="29">
        <v>8.5759400000000006E-3</v>
      </c>
      <c r="H40" s="24" t="s">
        <v>151</v>
      </c>
    </row>
    <row r="41" spans="1:8" x14ac:dyDescent="0.2">
      <c r="A41" s="25">
        <v>35</v>
      </c>
      <c r="B41" s="26" t="s">
        <v>448</v>
      </c>
      <c r="C41" s="26" t="s">
        <v>449</v>
      </c>
      <c r="D41" s="26" t="s">
        <v>75</v>
      </c>
      <c r="E41" s="27">
        <v>8886</v>
      </c>
      <c r="F41" s="28">
        <v>44.501088000000003</v>
      </c>
      <c r="G41" s="29">
        <v>5.4072599999999997E-3</v>
      </c>
      <c r="H41" s="24" t="s">
        <v>151</v>
      </c>
    </row>
    <row r="42" spans="1:8" x14ac:dyDescent="0.2">
      <c r="A42" s="22"/>
      <c r="B42" s="22"/>
      <c r="C42" s="23" t="s">
        <v>150</v>
      </c>
      <c r="D42" s="22"/>
      <c r="E42" s="22" t="s">
        <v>151</v>
      </c>
      <c r="F42" s="30">
        <v>7916.3845754000004</v>
      </c>
      <c r="G42" s="31">
        <v>0.96190838000000001</v>
      </c>
      <c r="H42" s="24" t="s">
        <v>151</v>
      </c>
    </row>
    <row r="43" spans="1:8" x14ac:dyDescent="0.2">
      <c r="A43" s="22"/>
      <c r="B43" s="22"/>
      <c r="C43" s="32"/>
      <c r="D43" s="22"/>
      <c r="E43" s="22"/>
      <c r="F43" s="33"/>
      <c r="G43" s="33"/>
      <c r="H43" s="24" t="s">
        <v>151</v>
      </c>
    </row>
    <row r="44" spans="1:8" x14ac:dyDescent="0.2">
      <c r="A44" s="22"/>
      <c r="B44" s="22"/>
      <c r="C44" s="23" t="s">
        <v>152</v>
      </c>
      <c r="D44" s="22"/>
      <c r="E44" s="22"/>
      <c r="F44" s="22"/>
      <c r="G44" s="22"/>
      <c r="H44" s="24" t="s">
        <v>151</v>
      </c>
    </row>
    <row r="45" spans="1:8" x14ac:dyDescent="0.2">
      <c r="A45" s="22"/>
      <c r="B45" s="22"/>
      <c r="C45" s="23" t="s">
        <v>150</v>
      </c>
      <c r="D45" s="22"/>
      <c r="E45" s="22" t="s">
        <v>151</v>
      </c>
      <c r="F45" s="34" t="s">
        <v>153</v>
      </c>
      <c r="G45" s="31">
        <v>0</v>
      </c>
      <c r="H45" s="24" t="s">
        <v>151</v>
      </c>
    </row>
    <row r="46" spans="1:8" x14ac:dyDescent="0.2">
      <c r="A46" s="22"/>
      <c r="B46" s="22"/>
      <c r="C46" s="32"/>
      <c r="D46" s="22"/>
      <c r="E46" s="22"/>
      <c r="F46" s="33"/>
      <c r="G46" s="33"/>
      <c r="H46" s="24" t="s">
        <v>151</v>
      </c>
    </row>
    <row r="47" spans="1:8" x14ac:dyDescent="0.2">
      <c r="A47" s="22"/>
      <c r="B47" s="22"/>
      <c r="C47" s="23" t="s">
        <v>154</v>
      </c>
      <c r="D47" s="22"/>
      <c r="E47" s="22"/>
      <c r="F47" s="22"/>
      <c r="G47" s="22"/>
      <c r="H47" s="24" t="s">
        <v>151</v>
      </c>
    </row>
    <row r="48" spans="1:8" x14ac:dyDescent="0.2">
      <c r="A48" s="22"/>
      <c r="B48" s="22"/>
      <c r="C48" s="23" t="s">
        <v>150</v>
      </c>
      <c r="D48" s="22"/>
      <c r="E48" s="22" t="s">
        <v>151</v>
      </c>
      <c r="F48" s="34" t="s">
        <v>153</v>
      </c>
      <c r="G48" s="31">
        <v>0</v>
      </c>
      <c r="H48" s="24" t="s">
        <v>151</v>
      </c>
    </row>
    <row r="49" spans="1:8" x14ac:dyDescent="0.2">
      <c r="A49" s="22"/>
      <c r="B49" s="22"/>
      <c r="C49" s="32"/>
      <c r="D49" s="22"/>
      <c r="E49" s="22"/>
      <c r="F49" s="33"/>
      <c r="G49" s="33"/>
      <c r="H49" s="24" t="s">
        <v>151</v>
      </c>
    </row>
    <row r="50" spans="1:8" x14ac:dyDescent="0.2">
      <c r="A50" s="22"/>
      <c r="B50" s="22"/>
      <c r="C50" s="23" t="s">
        <v>155</v>
      </c>
      <c r="D50" s="22"/>
      <c r="E50" s="22"/>
      <c r="F50" s="22"/>
      <c r="G50" s="22"/>
      <c r="H50" s="24" t="s">
        <v>151</v>
      </c>
    </row>
    <row r="51" spans="1:8" x14ac:dyDescent="0.2">
      <c r="A51" s="22"/>
      <c r="B51" s="22"/>
      <c r="C51" s="23" t="s">
        <v>150</v>
      </c>
      <c r="D51" s="22"/>
      <c r="E51" s="22" t="s">
        <v>151</v>
      </c>
      <c r="F51" s="34" t="s">
        <v>153</v>
      </c>
      <c r="G51" s="31">
        <v>0</v>
      </c>
      <c r="H51" s="24" t="s">
        <v>151</v>
      </c>
    </row>
    <row r="52" spans="1:8" x14ac:dyDescent="0.2">
      <c r="A52" s="22"/>
      <c r="B52" s="22"/>
      <c r="C52" s="32"/>
      <c r="D52" s="22"/>
      <c r="E52" s="22"/>
      <c r="F52" s="33"/>
      <c r="G52" s="33"/>
      <c r="H52" s="24" t="s">
        <v>151</v>
      </c>
    </row>
    <row r="53" spans="1:8" x14ac:dyDescent="0.2">
      <c r="A53" s="22"/>
      <c r="B53" s="22"/>
      <c r="C53" s="23" t="s">
        <v>156</v>
      </c>
      <c r="D53" s="22"/>
      <c r="E53" s="22"/>
      <c r="F53" s="33"/>
      <c r="G53" s="33"/>
      <c r="H53" s="24" t="s">
        <v>151</v>
      </c>
    </row>
    <row r="54" spans="1:8" x14ac:dyDescent="0.2">
      <c r="A54" s="22"/>
      <c r="B54" s="22"/>
      <c r="C54" s="23" t="s">
        <v>150</v>
      </c>
      <c r="D54" s="22"/>
      <c r="E54" s="22" t="s">
        <v>151</v>
      </c>
      <c r="F54" s="34" t="s">
        <v>153</v>
      </c>
      <c r="G54" s="31">
        <v>0</v>
      </c>
      <c r="H54" s="24" t="s">
        <v>151</v>
      </c>
    </row>
    <row r="55" spans="1:8" x14ac:dyDescent="0.2">
      <c r="A55" s="22"/>
      <c r="B55" s="22"/>
      <c r="C55" s="32"/>
      <c r="D55" s="22"/>
      <c r="E55" s="22"/>
      <c r="F55" s="33"/>
      <c r="G55" s="33"/>
      <c r="H55" s="24" t="s">
        <v>151</v>
      </c>
    </row>
    <row r="56" spans="1:8" x14ac:dyDescent="0.2">
      <c r="A56" s="22"/>
      <c r="B56" s="22"/>
      <c r="C56" s="23" t="s">
        <v>157</v>
      </c>
      <c r="D56" s="22"/>
      <c r="E56" s="22"/>
      <c r="F56" s="33"/>
      <c r="G56" s="33"/>
      <c r="H56" s="24" t="s">
        <v>151</v>
      </c>
    </row>
    <row r="57" spans="1:8" x14ac:dyDescent="0.2">
      <c r="A57" s="22"/>
      <c r="B57" s="22"/>
      <c r="C57" s="23" t="s">
        <v>150</v>
      </c>
      <c r="D57" s="22"/>
      <c r="E57" s="22" t="s">
        <v>151</v>
      </c>
      <c r="F57" s="34" t="s">
        <v>153</v>
      </c>
      <c r="G57" s="31">
        <v>0</v>
      </c>
      <c r="H57" s="24" t="s">
        <v>151</v>
      </c>
    </row>
    <row r="58" spans="1:8" x14ac:dyDescent="0.2">
      <c r="A58" s="22"/>
      <c r="B58" s="22"/>
      <c r="C58" s="32"/>
      <c r="D58" s="22"/>
      <c r="E58" s="22"/>
      <c r="F58" s="33"/>
      <c r="G58" s="33"/>
      <c r="H58" s="24" t="s">
        <v>151</v>
      </c>
    </row>
    <row r="59" spans="1:8" x14ac:dyDescent="0.2">
      <c r="A59" s="22"/>
      <c r="B59" s="22"/>
      <c r="C59" s="23" t="s">
        <v>158</v>
      </c>
      <c r="D59" s="22"/>
      <c r="E59" s="22"/>
      <c r="F59" s="30">
        <v>7916.3845754000004</v>
      </c>
      <c r="G59" s="31">
        <v>0.96190838000000001</v>
      </c>
      <c r="H59" s="24" t="s">
        <v>151</v>
      </c>
    </row>
    <row r="60" spans="1:8" x14ac:dyDescent="0.2">
      <c r="A60" s="22"/>
      <c r="B60" s="22"/>
      <c r="C60" s="32"/>
      <c r="D60" s="22"/>
      <c r="E60" s="22"/>
      <c r="F60" s="33"/>
      <c r="G60" s="33"/>
      <c r="H60" s="24" t="s">
        <v>151</v>
      </c>
    </row>
    <row r="61" spans="1:8" x14ac:dyDescent="0.2">
      <c r="A61" s="22"/>
      <c r="B61" s="22"/>
      <c r="C61" s="23" t="s">
        <v>159</v>
      </c>
      <c r="D61" s="22"/>
      <c r="E61" s="22"/>
      <c r="F61" s="33"/>
      <c r="G61" s="33"/>
      <c r="H61" s="24" t="s">
        <v>151</v>
      </c>
    </row>
    <row r="62" spans="1:8" x14ac:dyDescent="0.2">
      <c r="A62" s="22"/>
      <c r="B62" s="22"/>
      <c r="C62" s="23" t="s">
        <v>10</v>
      </c>
      <c r="D62" s="22"/>
      <c r="E62" s="22"/>
      <c r="F62" s="33"/>
      <c r="G62" s="33"/>
      <c r="H62" s="24" t="s">
        <v>151</v>
      </c>
    </row>
    <row r="63" spans="1:8" x14ac:dyDescent="0.2">
      <c r="A63" s="22"/>
      <c r="B63" s="22"/>
      <c r="C63" s="23" t="s">
        <v>150</v>
      </c>
      <c r="D63" s="22"/>
      <c r="E63" s="22" t="s">
        <v>151</v>
      </c>
      <c r="F63" s="34" t="s">
        <v>153</v>
      </c>
      <c r="G63" s="31">
        <v>0</v>
      </c>
      <c r="H63" s="24" t="s">
        <v>151</v>
      </c>
    </row>
    <row r="64" spans="1:8" x14ac:dyDescent="0.2">
      <c r="A64" s="22"/>
      <c r="B64" s="22"/>
      <c r="C64" s="32"/>
      <c r="D64" s="22"/>
      <c r="E64" s="22"/>
      <c r="F64" s="33"/>
      <c r="G64" s="33"/>
      <c r="H64" s="24" t="s">
        <v>151</v>
      </c>
    </row>
    <row r="65" spans="1:8" x14ac:dyDescent="0.2">
      <c r="A65" s="22"/>
      <c r="B65" s="22"/>
      <c r="C65" s="23" t="s">
        <v>160</v>
      </c>
      <c r="D65" s="22"/>
      <c r="E65" s="22"/>
      <c r="F65" s="22"/>
      <c r="G65" s="22"/>
      <c r="H65" s="24" t="s">
        <v>151</v>
      </c>
    </row>
    <row r="66" spans="1:8" x14ac:dyDescent="0.2">
      <c r="A66" s="22"/>
      <c r="B66" s="22"/>
      <c r="C66" s="23" t="s">
        <v>150</v>
      </c>
      <c r="D66" s="22"/>
      <c r="E66" s="22" t="s">
        <v>151</v>
      </c>
      <c r="F66" s="34" t="s">
        <v>153</v>
      </c>
      <c r="G66" s="31">
        <v>0</v>
      </c>
      <c r="H66" s="24" t="s">
        <v>151</v>
      </c>
    </row>
    <row r="67" spans="1:8" x14ac:dyDescent="0.2">
      <c r="A67" s="22"/>
      <c r="B67" s="22"/>
      <c r="C67" s="32"/>
      <c r="D67" s="22"/>
      <c r="E67" s="22"/>
      <c r="F67" s="33"/>
      <c r="G67" s="33"/>
      <c r="H67" s="24" t="s">
        <v>151</v>
      </c>
    </row>
    <row r="68" spans="1:8" x14ac:dyDescent="0.2">
      <c r="A68" s="22"/>
      <c r="B68" s="22"/>
      <c r="C68" s="23" t="s">
        <v>161</v>
      </c>
      <c r="D68" s="22"/>
      <c r="E68" s="22"/>
      <c r="F68" s="22"/>
      <c r="G68" s="22"/>
      <c r="H68" s="24" t="s">
        <v>151</v>
      </c>
    </row>
    <row r="69" spans="1:8" x14ac:dyDescent="0.2">
      <c r="A69" s="22"/>
      <c r="B69" s="22"/>
      <c r="C69" s="23" t="s">
        <v>150</v>
      </c>
      <c r="D69" s="22"/>
      <c r="E69" s="22" t="s">
        <v>151</v>
      </c>
      <c r="F69" s="34" t="s">
        <v>153</v>
      </c>
      <c r="G69" s="31">
        <v>0</v>
      </c>
      <c r="H69" s="24" t="s">
        <v>151</v>
      </c>
    </row>
    <row r="70" spans="1:8" x14ac:dyDescent="0.2">
      <c r="A70" s="22"/>
      <c r="B70" s="22"/>
      <c r="C70" s="32"/>
      <c r="D70" s="22"/>
      <c r="E70" s="22"/>
      <c r="F70" s="33"/>
      <c r="G70" s="33"/>
      <c r="H70" s="24" t="s">
        <v>151</v>
      </c>
    </row>
    <row r="71" spans="1:8" x14ac:dyDescent="0.2">
      <c r="A71" s="22"/>
      <c r="B71" s="22"/>
      <c r="C71" s="23" t="s">
        <v>162</v>
      </c>
      <c r="D71" s="22"/>
      <c r="E71" s="22"/>
      <c r="F71" s="33"/>
      <c r="G71" s="33"/>
      <c r="H71" s="24" t="s">
        <v>151</v>
      </c>
    </row>
    <row r="72" spans="1:8" x14ac:dyDescent="0.2">
      <c r="A72" s="22"/>
      <c r="B72" s="22"/>
      <c r="C72" s="23" t="s">
        <v>150</v>
      </c>
      <c r="D72" s="22"/>
      <c r="E72" s="22" t="s">
        <v>151</v>
      </c>
      <c r="F72" s="34" t="s">
        <v>153</v>
      </c>
      <c r="G72" s="31">
        <v>0</v>
      </c>
      <c r="H72" s="24" t="s">
        <v>151</v>
      </c>
    </row>
    <row r="73" spans="1:8" x14ac:dyDescent="0.2">
      <c r="A73" s="22"/>
      <c r="B73" s="22"/>
      <c r="C73" s="32"/>
      <c r="D73" s="22"/>
      <c r="E73" s="22"/>
      <c r="F73" s="33"/>
      <c r="G73" s="33"/>
      <c r="H73" s="24" t="s">
        <v>151</v>
      </c>
    </row>
    <row r="74" spans="1:8" x14ac:dyDescent="0.2">
      <c r="A74" s="22"/>
      <c r="B74" s="22"/>
      <c r="C74" s="23" t="s">
        <v>163</v>
      </c>
      <c r="D74" s="22"/>
      <c r="E74" s="22"/>
      <c r="F74" s="30">
        <v>0</v>
      </c>
      <c r="G74" s="31">
        <v>0</v>
      </c>
      <c r="H74" s="24" t="s">
        <v>151</v>
      </c>
    </row>
    <row r="75" spans="1:8" x14ac:dyDescent="0.2">
      <c r="A75" s="22"/>
      <c r="B75" s="22"/>
      <c r="C75" s="32"/>
      <c r="D75" s="22"/>
      <c r="E75" s="22"/>
      <c r="F75" s="33"/>
      <c r="G75" s="33"/>
      <c r="H75" s="24" t="s">
        <v>151</v>
      </c>
    </row>
    <row r="76" spans="1:8" x14ac:dyDescent="0.2">
      <c r="A76" s="22"/>
      <c r="B76" s="22"/>
      <c r="C76" s="23" t="s">
        <v>164</v>
      </c>
      <c r="D76" s="22"/>
      <c r="E76" s="22"/>
      <c r="F76" s="33"/>
      <c r="G76" s="33"/>
      <c r="H76" s="24" t="s">
        <v>151</v>
      </c>
    </row>
    <row r="77" spans="1:8" x14ac:dyDescent="0.2">
      <c r="A77" s="22"/>
      <c r="B77" s="22"/>
      <c r="C77" s="23" t="s">
        <v>165</v>
      </c>
      <c r="D77" s="22"/>
      <c r="E77" s="22"/>
      <c r="F77" s="33"/>
      <c r="G77" s="33"/>
      <c r="H77" s="24" t="s">
        <v>151</v>
      </c>
    </row>
    <row r="78" spans="1:8" x14ac:dyDescent="0.2">
      <c r="A78" s="22"/>
      <c r="B78" s="22"/>
      <c r="C78" s="23" t="s">
        <v>150</v>
      </c>
      <c r="D78" s="22"/>
      <c r="E78" s="22" t="s">
        <v>151</v>
      </c>
      <c r="F78" s="34" t="s">
        <v>153</v>
      </c>
      <c r="G78" s="31">
        <v>0</v>
      </c>
      <c r="H78" s="24" t="s">
        <v>151</v>
      </c>
    </row>
    <row r="79" spans="1:8" x14ac:dyDescent="0.2">
      <c r="A79" s="22"/>
      <c r="B79" s="22"/>
      <c r="C79" s="32"/>
      <c r="D79" s="22"/>
      <c r="E79" s="22"/>
      <c r="F79" s="33"/>
      <c r="G79" s="33"/>
      <c r="H79" s="24" t="s">
        <v>151</v>
      </c>
    </row>
    <row r="80" spans="1:8" x14ac:dyDescent="0.2">
      <c r="A80" s="22"/>
      <c r="B80" s="22"/>
      <c r="C80" s="23" t="s">
        <v>166</v>
      </c>
      <c r="D80" s="22"/>
      <c r="E80" s="22"/>
      <c r="F80" s="33"/>
      <c r="G80" s="33"/>
      <c r="H80" s="24" t="s">
        <v>151</v>
      </c>
    </row>
    <row r="81" spans="1:8" x14ac:dyDescent="0.2">
      <c r="A81" s="22"/>
      <c r="B81" s="22"/>
      <c r="C81" s="23" t="s">
        <v>150</v>
      </c>
      <c r="D81" s="22"/>
      <c r="E81" s="22" t="s">
        <v>151</v>
      </c>
      <c r="F81" s="34" t="s">
        <v>153</v>
      </c>
      <c r="G81" s="31">
        <v>0</v>
      </c>
      <c r="H81" s="24" t="s">
        <v>151</v>
      </c>
    </row>
    <row r="82" spans="1:8" x14ac:dyDescent="0.2">
      <c r="A82" s="22"/>
      <c r="B82" s="22"/>
      <c r="C82" s="32"/>
      <c r="D82" s="22"/>
      <c r="E82" s="22"/>
      <c r="F82" s="33"/>
      <c r="G82" s="33"/>
      <c r="H82" s="24" t="s">
        <v>151</v>
      </c>
    </row>
    <row r="83" spans="1:8" x14ac:dyDescent="0.2">
      <c r="A83" s="22"/>
      <c r="B83" s="22"/>
      <c r="C83" s="23" t="s">
        <v>167</v>
      </c>
      <c r="D83" s="22"/>
      <c r="E83" s="22"/>
      <c r="F83" s="33"/>
      <c r="G83" s="33"/>
      <c r="H83" s="24" t="s">
        <v>151</v>
      </c>
    </row>
    <row r="84" spans="1:8" x14ac:dyDescent="0.2">
      <c r="A84" s="22"/>
      <c r="B84" s="22"/>
      <c r="C84" s="23" t="s">
        <v>150</v>
      </c>
      <c r="D84" s="22"/>
      <c r="E84" s="22" t="s">
        <v>151</v>
      </c>
      <c r="F84" s="34" t="s">
        <v>153</v>
      </c>
      <c r="G84" s="31">
        <v>0</v>
      </c>
      <c r="H84" s="24" t="s">
        <v>151</v>
      </c>
    </row>
    <row r="85" spans="1:8" x14ac:dyDescent="0.2">
      <c r="A85" s="22"/>
      <c r="B85" s="22"/>
      <c r="C85" s="32"/>
      <c r="D85" s="22"/>
      <c r="E85" s="22"/>
      <c r="F85" s="33"/>
      <c r="G85" s="33"/>
      <c r="H85" s="24" t="s">
        <v>151</v>
      </c>
    </row>
    <row r="86" spans="1:8" x14ac:dyDescent="0.2">
      <c r="A86" s="22"/>
      <c r="B86" s="22"/>
      <c r="C86" s="23" t="s">
        <v>168</v>
      </c>
      <c r="D86" s="22"/>
      <c r="E86" s="22"/>
      <c r="F86" s="33"/>
      <c r="G86" s="33"/>
      <c r="H86" s="24" t="s">
        <v>151</v>
      </c>
    </row>
    <row r="87" spans="1:8" x14ac:dyDescent="0.2">
      <c r="A87" s="25">
        <v>1</v>
      </c>
      <c r="B87" s="26"/>
      <c r="C87" s="26" t="s">
        <v>169</v>
      </c>
      <c r="D87" s="26"/>
      <c r="E87" s="35"/>
      <c r="F87" s="28">
        <v>331.28282259899999</v>
      </c>
      <c r="G87" s="29">
        <v>4.0253700000000003E-2</v>
      </c>
      <c r="H87" s="24">
        <v>6.66</v>
      </c>
    </row>
    <row r="88" spans="1:8" x14ac:dyDescent="0.2">
      <c r="A88" s="22"/>
      <c r="B88" s="22"/>
      <c r="C88" s="23" t="s">
        <v>150</v>
      </c>
      <c r="D88" s="22"/>
      <c r="E88" s="22" t="s">
        <v>151</v>
      </c>
      <c r="F88" s="30">
        <v>331.28282259899999</v>
      </c>
      <c r="G88" s="31">
        <v>4.0253700000000003E-2</v>
      </c>
      <c r="H88" s="24" t="s">
        <v>151</v>
      </c>
    </row>
    <row r="89" spans="1:8" x14ac:dyDescent="0.2">
      <c r="A89" s="22"/>
      <c r="B89" s="22"/>
      <c r="C89" s="32"/>
      <c r="D89" s="22"/>
      <c r="E89" s="22"/>
      <c r="F89" s="33"/>
      <c r="G89" s="33"/>
      <c r="H89" s="24" t="s">
        <v>151</v>
      </c>
    </row>
    <row r="90" spans="1:8" x14ac:dyDescent="0.2">
      <c r="A90" s="22"/>
      <c r="B90" s="22"/>
      <c r="C90" s="23" t="s">
        <v>170</v>
      </c>
      <c r="D90" s="22"/>
      <c r="E90" s="22"/>
      <c r="F90" s="30">
        <v>331.28282259899999</v>
      </c>
      <c r="G90" s="31">
        <v>4.0253700000000003E-2</v>
      </c>
      <c r="H90" s="24" t="s">
        <v>151</v>
      </c>
    </row>
    <row r="91" spans="1:8" x14ac:dyDescent="0.2">
      <c r="A91" s="22"/>
      <c r="B91" s="22"/>
      <c r="C91" s="33"/>
      <c r="D91" s="22"/>
      <c r="E91" s="22"/>
      <c r="F91" s="22"/>
      <c r="G91" s="22"/>
      <c r="H91" s="24" t="s">
        <v>151</v>
      </c>
    </row>
    <row r="92" spans="1:8" x14ac:dyDescent="0.2">
      <c r="A92" s="22"/>
      <c r="B92" s="22"/>
      <c r="C92" s="23" t="s">
        <v>171</v>
      </c>
      <c r="D92" s="22"/>
      <c r="E92" s="22"/>
      <c r="F92" s="22"/>
      <c r="G92" s="22"/>
      <c r="H92" s="24" t="s">
        <v>151</v>
      </c>
    </row>
    <row r="93" spans="1:8" x14ac:dyDescent="0.2">
      <c r="A93" s="22"/>
      <c r="B93" s="22"/>
      <c r="C93" s="23" t="s">
        <v>172</v>
      </c>
      <c r="D93" s="22"/>
      <c r="E93" s="22"/>
      <c r="F93" s="22"/>
      <c r="G93" s="22"/>
      <c r="H93" s="24" t="s">
        <v>151</v>
      </c>
    </row>
    <row r="94" spans="1:8" x14ac:dyDescent="0.2">
      <c r="A94" s="22"/>
      <c r="B94" s="22"/>
      <c r="C94" s="23" t="s">
        <v>150</v>
      </c>
      <c r="D94" s="22"/>
      <c r="E94" s="22" t="s">
        <v>151</v>
      </c>
      <c r="F94" s="34" t="s">
        <v>153</v>
      </c>
      <c r="G94" s="31">
        <v>0</v>
      </c>
      <c r="H94" s="24" t="s">
        <v>151</v>
      </c>
    </row>
    <row r="95" spans="1:8" x14ac:dyDescent="0.2">
      <c r="A95" s="22"/>
      <c r="B95" s="22"/>
      <c r="C95" s="32"/>
      <c r="D95" s="22"/>
      <c r="E95" s="22"/>
      <c r="F95" s="33"/>
      <c r="G95" s="33"/>
      <c r="H95" s="24" t="s">
        <v>151</v>
      </c>
    </row>
    <row r="96" spans="1:8" x14ac:dyDescent="0.2">
      <c r="A96" s="22"/>
      <c r="B96" s="22"/>
      <c r="C96" s="23" t="s">
        <v>173</v>
      </c>
      <c r="D96" s="22"/>
      <c r="E96" s="22"/>
      <c r="F96" s="22"/>
      <c r="G96" s="22"/>
      <c r="H96" s="24" t="s">
        <v>151</v>
      </c>
    </row>
    <row r="97" spans="1:16" x14ac:dyDescent="0.2">
      <c r="A97" s="22"/>
      <c r="B97" s="22"/>
      <c r="C97" s="23" t="s">
        <v>174</v>
      </c>
      <c r="D97" s="22"/>
      <c r="E97" s="22"/>
      <c r="F97" s="22"/>
      <c r="G97" s="22"/>
      <c r="H97" s="24" t="s">
        <v>151</v>
      </c>
    </row>
    <row r="98" spans="1:16" x14ac:dyDescent="0.2">
      <c r="A98" s="22"/>
      <c r="B98" s="22"/>
      <c r="C98" s="23" t="s">
        <v>150</v>
      </c>
      <c r="D98" s="22"/>
      <c r="E98" s="22" t="s">
        <v>151</v>
      </c>
      <c r="F98" s="34" t="s">
        <v>153</v>
      </c>
      <c r="G98" s="31">
        <v>0</v>
      </c>
      <c r="H98" s="24" t="s">
        <v>151</v>
      </c>
    </row>
    <row r="99" spans="1:16" x14ac:dyDescent="0.2">
      <c r="A99" s="22"/>
      <c r="B99" s="22"/>
      <c r="C99" s="32"/>
      <c r="D99" s="22"/>
      <c r="E99" s="22"/>
      <c r="F99" s="33"/>
      <c r="G99" s="33"/>
      <c r="H99" s="24" t="s">
        <v>151</v>
      </c>
    </row>
    <row r="100" spans="1:16" x14ac:dyDescent="0.2">
      <c r="A100" s="22"/>
      <c r="B100" s="22"/>
      <c r="C100" s="23" t="s">
        <v>175</v>
      </c>
      <c r="D100" s="22"/>
      <c r="E100" s="22"/>
      <c r="F100" s="33"/>
      <c r="G100" s="33"/>
      <c r="H100" s="24" t="s">
        <v>151</v>
      </c>
    </row>
    <row r="101" spans="1:16" x14ac:dyDescent="0.2">
      <c r="A101" s="22"/>
      <c r="B101" s="22"/>
      <c r="C101" s="23" t="s">
        <v>150</v>
      </c>
      <c r="D101" s="22"/>
      <c r="E101" s="22" t="s">
        <v>151</v>
      </c>
      <c r="F101" s="34" t="s">
        <v>153</v>
      </c>
      <c r="G101" s="31">
        <v>0</v>
      </c>
      <c r="H101" s="24" t="s">
        <v>151</v>
      </c>
    </row>
    <row r="102" spans="1:16" x14ac:dyDescent="0.2">
      <c r="A102" s="22"/>
      <c r="B102" s="22"/>
      <c r="C102" s="32"/>
      <c r="D102" s="22"/>
      <c r="E102" s="22"/>
      <c r="F102" s="33"/>
      <c r="G102" s="33"/>
      <c r="H102" s="24" t="s">
        <v>151</v>
      </c>
    </row>
    <row r="103" spans="1:16" x14ac:dyDescent="0.2">
      <c r="A103" s="35"/>
      <c r="B103" s="26"/>
      <c r="C103" s="26" t="s">
        <v>176</v>
      </c>
      <c r="D103" s="26"/>
      <c r="E103" s="35"/>
      <c r="F103" s="28">
        <v>-17.79377938</v>
      </c>
      <c r="G103" s="29">
        <v>-2.1621000000000001E-3</v>
      </c>
      <c r="H103" s="24" t="s">
        <v>151</v>
      </c>
    </row>
    <row r="104" spans="1:16" x14ac:dyDescent="0.2">
      <c r="A104" s="32"/>
      <c r="B104" s="32"/>
      <c r="C104" s="23" t="s">
        <v>177</v>
      </c>
      <c r="D104" s="33"/>
      <c r="E104" s="33"/>
      <c r="F104" s="30">
        <v>8229.8736186189999</v>
      </c>
      <c r="G104" s="36">
        <v>0.99999998000000001</v>
      </c>
      <c r="H104" s="24" t="s">
        <v>151</v>
      </c>
    </row>
    <row r="105" spans="1:16" x14ac:dyDescent="0.2">
      <c r="A105" s="37"/>
      <c r="B105" s="37"/>
      <c r="C105" s="37"/>
      <c r="D105" s="38"/>
      <c r="E105" s="38"/>
      <c r="F105" s="38"/>
      <c r="G105" s="38"/>
    </row>
    <row r="106" spans="1:16" x14ac:dyDescent="0.2">
      <c r="A106" s="39"/>
      <c r="B106" s="230" t="s">
        <v>901</v>
      </c>
      <c r="C106" s="230"/>
      <c r="D106" s="230"/>
      <c r="E106" s="230"/>
      <c r="F106" s="230"/>
      <c r="G106" s="230"/>
      <c r="H106" s="230"/>
    </row>
    <row r="107" spans="1:16" x14ac:dyDescent="0.2">
      <c r="A107" s="39"/>
      <c r="B107" s="230" t="s">
        <v>902</v>
      </c>
      <c r="C107" s="230"/>
      <c r="D107" s="230"/>
      <c r="E107" s="230"/>
      <c r="F107" s="230"/>
      <c r="G107" s="230"/>
      <c r="H107" s="230"/>
    </row>
    <row r="108" spans="1:16" x14ac:dyDescent="0.2">
      <c r="A108" s="39"/>
      <c r="B108" s="230" t="s">
        <v>903</v>
      </c>
      <c r="C108" s="230"/>
      <c r="D108" s="230"/>
      <c r="E108" s="230"/>
      <c r="F108" s="230"/>
      <c r="G108" s="230"/>
      <c r="H108" s="230"/>
    </row>
    <row r="109" spans="1:16" s="43" customFormat="1" ht="66.75" customHeight="1" x14ac:dyDescent="0.25">
      <c r="A109" s="42"/>
      <c r="B109" s="231" t="s">
        <v>904</v>
      </c>
      <c r="C109" s="231"/>
      <c r="D109" s="231"/>
      <c r="E109" s="231"/>
      <c r="F109" s="231"/>
      <c r="G109" s="231"/>
      <c r="H109" s="231"/>
      <c r="I109"/>
      <c r="J109"/>
      <c r="K109"/>
      <c r="L109"/>
      <c r="M109"/>
      <c r="N109"/>
      <c r="O109"/>
      <c r="P109"/>
    </row>
    <row r="110" spans="1:16" x14ac:dyDescent="0.2">
      <c r="A110" s="39"/>
      <c r="B110" s="230" t="s">
        <v>905</v>
      </c>
      <c r="C110" s="230"/>
      <c r="D110" s="230"/>
      <c r="E110" s="230"/>
      <c r="F110" s="230"/>
      <c r="G110" s="230"/>
      <c r="H110" s="230"/>
    </row>
    <row r="111" spans="1:16" x14ac:dyDescent="0.2">
      <c r="A111" s="44"/>
      <c r="B111" s="44"/>
      <c r="C111" s="44"/>
      <c r="D111" s="45"/>
      <c r="E111" s="45"/>
      <c r="F111" s="45"/>
      <c r="G111" s="45"/>
    </row>
    <row r="112" spans="1:16" x14ac:dyDescent="0.2">
      <c r="A112" s="44"/>
      <c r="B112" s="232" t="s">
        <v>178</v>
      </c>
      <c r="C112" s="233"/>
      <c r="D112" s="234"/>
      <c r="E112" s="46"/>
      <c r="F112" s="45"/>
      <c r="G112" s="45"/>
    </row>
    <row r="113" spans="1:8" x14ac:dyDescent="0.2">
      <c r="A113" s="44"/>
      <c r="B113" s="227" t="s">
        <v>179</v>
      </c>
      <c r="C113" s="228"/>
      <c r="D113" s="23" t="s">
        <v>180</v>
      </c>
      <c r="E113" s="46"/>
      <c r="F113" s="45"/>
      <c r="G113" s="45"/>
    </row>
    <row r="114" spans="1:8" ht="12.75" customHeight="1" x14ac:dyDescent="0.2">
      <c r="A114" s="44"/>
      <c r="B114" s="235" t="s">
        <v>907</v>
      </c>
      <c r="C114" s="236"/>
      <c r="D114" s="47" t="s">
        <v>180</v>
      </c>
      <c r="E114" s="46"/>
      <c r="F114" s="45"/>
      <c r="G114" s="45"/>
    </row>
    <row r="115" spans="1:8" x14ac:dyDescent="0.2">
      <c r="A115" s="44"/>
      <c r="B115" s="227" t="s">
        <v>182</v>
      </c>
      <c r="C115" s="228"/>
      <c r="D115" s="33" t="s">
        <v>151</v>
      </c>
      <c r="E115" s="46"/>
      <c r="F115" s="45"/>
      <c r="G115" s="45"/>
    </row>
    <row r="116" spans="1:8" x14ac:dyDescent="0.2">
      <c r="A116" s="48"/>
      <c r="B116" s="49" t="s">
        <v>151</v>
      </c>
      <c r="C116" s="49" t="s">
        <v>908</v>
      </c>
      <c r="D116" s="49" t="s">
        <v>183</v>
      </c>
      <c r="E116" s="48"/>
      <c r="F116" s="48"/>
      <c r="G116" s="48"/>
      <c r="H116" s="48"/>
    </row>
    <row r="117" spans="1:8" x14ac:dyDescent="0.2">
      <c r="A117" s="50"/>
      <c r="B117" s="51" t="s">
        <v>184</v>
      </c>
      <c r="C117" s="52">
        <v>45596</v>
      </c>
      <c r="D117" s="52">
        <v>45626</v>
      </c>
      <c r="E117" s="50"/>
      <c r="F117" s="50"/>
      <c r="G117" s="50"/>
    </row>
    <row r="118" spans="1:8" x14ac:dyDescent="0.2">
      <c r="A118" s="50"/>
      <c r="B118" s="26" t="s">
        <v>185</v>
      </c>
      <c r="C118" s="53">
        <v>34.481900000000003</v>
      </c>
      <c r="D118" s="53">
        <v>34.055599999999998</v>
      </c>
      <c r="E118" s="50"/>
      <c r="F118" s="54"/>
      <c r="G118" s="55"/>
    </row>
    <row r="119" spans="1:8" x14ac:dyDescent="0.2">
      <c r="A119" s="50"/>
      <c r="B119" s="26" t="s">
        <v>1080</v>
      </c>
      <c r="C119" s="53">
        <v>30.2394</v>
      </c>
      <c r="D119" s="53">
        <v>29.865600000000001</v>
      </c>
      <c r="E119" s="50"/>
      <c r="F119" s="54"/>
      <c r="G119" s="55"/>
    </row>
    <row r="120" spans="1:8" x14ac:dyDescent="0.2">
      <c r="A120" s="50"/>
      <c r="B120" s="26" t="s">
        <v>186</v>
      </c>
      <c r="C120" s="53">
        <v>33.528199999999998</v>
      </c>
      <c r="D120" s="53">
        <v>33.108800000000002</v>
      </c>
      <c r="E120" s="50"/>
      <c r="F120" s="54"/>
      <c r="G120" s="55"/>
    </row>
    <row r="121" spans="1:8" x14ac:dyDescent="0.2">
      <c r="A121" s="50"/>
      <c r="B121" s="26" t="s">
        <v>1081</v>
      </c>
      <c r="C121" s="53">
        <v>29.334599999999998</v>
      </c>
      <c r="D121" s="53">
        <v>28.967700000000001</v>
      </c>
      <c r="E121" s="50"/>
      <c r="F121" s="54"/>
      <c r="G121" s="55"/>
    </row>
    <row r="122" spans="1:8" x14ac:dyDescent="0.2">
      <c r="A122" s="50"/>
      <c r="B122" s="50"/>
      <c r="C122" s="50"/>
      <c r="D122" s="50"/>
      <c r="E122" s="50"/>
      <c r="F122" s="50"/>
      <c r="G122" s="50"/>
    </row>
    <row r="123" spans="1:8" x14ac:dyDescent="0.2">
      <c r="A123" s="48"/>
      <c r="B123" s="235" t="s">
        <v>910</v>
      </c>
      <c r="C123" s="236"/>
      <c r="D123" s="47" t="s">
        <v>180</v>
      </c>
      <c r="E123" s="48"/>
      <c r="F123" s="48"/>
      <c r="G123" s="48"/>
    </row>
    <row r="124" spans="1:8" x14ac:dyDescent="0.2">
      <c r="A124" s="48"/>
      <c r="B124" s="91"/>
      <c r="C124" s="91"/>
      <c r="D124" s="91"/>
      <c r="E124" s="48"/>
      <c r="F124" s="48"/>
      <c r="G124" s="48"/>
    </row>
    <row r="125" spans="1:8" x14ac:dyDescent="0.2">
      <c r="A125" s="48"/>
      <c r="B125" s="235" t="s">
        <v>187</v>
      </c>
      <c r="C125" s="236"/>
      <c r="D125" s="47" t="s">
        <v>180</v>
      </c>
      <c r="E125" s="58"/>
      <c r="F125" s="48"/>
      <c r="G125" s="48"/>
    </row>
    <row r="126" spans="1:8" x14ac:dyDescent="0.2">
      <c r="A126" s="48"/>
      <c r="B126" s="235" t="s">
        <v>188</v>
      </c>
      <c r="C126" s="236"/>
      <c r="D126" s="47" t="s">
        <v>180</v>
      </c>
      <c r="E126" s="58"/>
      <c r="F126" s="48"/>
      <c r="G126" s="48"/>
    </row>
    <row r="127" spans="1:8" x14ac:dyDescent="0.2">
      <c r="A127" s="48"/>
      <c r="B127" s="235" t="s">
        <v>189</v>
      </c>
      <c r="C127" s="236"/>
      <c r="D127" s="47" t="s">
        <v>180</v>
      </c>
      <c r="E127" s="58"/>
      <c r="F127" s="48"/>
      <c r="G127" s="48"/>
    </row>
    <row r="128" spans="1:8" x14ac:dyDescent="0.2">
      <c r="A128" s="48"/>
      <c r="B128" s="235" t="s">
        <v>190</v>
      </c>
      <c r="C128" s="236"/>
      <c r="D128" s="59">
        <v>0.34129276324785385</v>
      </c>
      <c r="E128" s="48"/>
      <c r="F128" s="40"/>
      <c r="G128" s="60"/>
    </row>
    <row r="130" spans="2:10" x14ac:dyDescent="0.2">
      <c r="B130" s="237" t="s">
        <v>1039</v>
      </c>
      <c r="C130" s="237"/>
    </row>
    <row r="132" spans="2:10" ht="153.75" customHeight="1" x14ac:dyDescent="0.2"/>
    <row r="135" spans="2:10" x14ac:dyDescent="0.2">
      <c r="B135" s="61" t="s">
        <v>1040</v>
      </c>
      <c r="C135" s="62"/>
      <c r="D135" s="61"/>
    </row>
    <row r="136" spans="2:10" x14ac:dyDescent="0.2">
      <c r="B136" s="61" t="s">
        <v>1048</v>
      </c>
      <c r="D136" s="61"/>
    </row>
    <row r="137" spans="2:10" ht="165" customHeight="1" x14ac:dyDescent="0.2"/>
    <row r="138" spans="2:10" x14ac:dyDescent="0.2">
      <c r="B138" s="61"/>
      <c r="D138" s="61"/>
    </row>
    <row r="139" spans="2:10" x14ac:dyDescent="0.2">
      <c r="J139" s="21"/>
    </row>
  </sheetData>
  <mergeCells count="18">
    <mergeCell ref="B130:C130"/>
    <mergeCell ref="B114:C114"/>
    <mergeCell ref="B115:C115"/>
    <mergeCell ref="B123:C123"/>
    <mergeCell ref="B127:C127"/>
    <mergeCell ref="B128:C128"/>
    <mergeCell ref="B125:C125"/>
    <mergeCell ref="B126:C126"/>
    <mergeCell ref="B113:C113"/>
    <mergeCell ref="A1:H1"/>
    <mergeCell ref="A2:H2"/>
    <mergeCell ref="A3:H3"/>
    <mergeCell ref="B106:H106"/>
    <mergeCell ref="B107:H107"/>
    <mergeCell ref="B108:H108"/>
    <mergeCell ref="B109:H109"/>
    <mergeCell ref="B110:H110"/>
    <mergeCell ref="B112:D112"/>
  </mergeCells>
  <hyperlinks>
    <hyperlink ref="I1" location="Index!B2" display="Index" xr:uid="{7C65C5FA-9D82-48F6-8993-9570B1492CF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913C-5A08-4B0D-85BB-9178DE1FF11E}">
  <sheetPr>
    <outlinePr summaryBelow="0" summaryRight="0"/>
  </sheetPr>
  <dimension ref="A1:P138"/>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468</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356</v>
      </c>
      <c r="C7" s="26" t="s">
        <v>357</v>
      </c>
      <c r="D7" s="26" t="s">
        <v>251</v>
      </c>
      <c r="E7" s="27">
        <v>4337</v>
      </c>
      <c r="F7" s="28">
        <v>268.25862949999998</v>
      </c>
      <c r="G7" s="29">
        <v>7.0175630000000003E-2</v>
      </c>
      <c r="H7" s="24" t="s">
        <v>151</v>
      </c>
    </row>
    <row r="8" spans="1:9" x14ac:dyDescent="0.2">
      <c r="A8" s="25">
        <v>2</v>
      </c>
      <c r="B8" s="26" t="s">
        <v>394</v>
      </c>
      <c r="C8" s="26" t="s">
        <v>395</v>
      </c>
      <c r="D8" s="26" t="s">
        <v>33</v>
      </c>
      <c r="E8" s="27">
        <v>9824</v>
      </c>
      <c r="F8" s="28">
        <v>253.97004799999999</v>
      </c>
      <c r="G8" s="29">
        <v>6.6437780000000002E-2</v>
      </c>
      <c r="H8" s="24" t="s">
        <v>151</v>
      </c>
    </row>
    <row r="9" spans="1:9" x14ac:dyDescent="0.2">
      <c r="A9" s="25">
        <v>3</v>
      </c>
      <c r="B9" s="26" t="s">
        <v>400</v>
      </c>
      <c r="C9" s="26" t="s">
        <v>401</v>
      </c>
      <c r="D9" s="26" t="s">
        <v>251</v>
      </c>
      <c r="E9" s="27">
        <v>6306</v>
      </c>
      <c r="F9" s="28">
        <v>182.691126</v>
      </c>
      <c r="G9" s="29">
        <v>4.7791439999999998E-2</v>
      </c>
      <c r="H9" s="24" t="s">
        <v>151</v>
      </c>
    </row>
    <row r="10" spans="1:9" x14ac:dyDescent="0.2">
      <c r="A10" s="25">
        <v>4</v>
      </c>
      <c r="B10" s="26" t="s">
        <v>396</v>
      </c>
      <c r="C10" s="26" t="s">
        <v>397</v>
      </c>
      <c r="D10" s="26" t="s">
        <v>204</v>
      </c>
      <c r="E10" s="27">
        <v>33900</v>
      </c>
      <c r="F10" s="28">
        <v>169.48304999999999</v>
      </c>
      <c r="G10" s="29">
        <v>4.4336239999999999E-2</v>
      </c>
      <c r="H10" s="24" t="s">
        <v>151</v>
      </c>
    </row>
    <row r="11" spans="1:9" x14ac:dyDescent="0.2">
      <c r="A11" s="25">
        <v>5</v>
      </c>
      <c r="B11" s="26" t="s">
        <v>145</v>
      </c>
      <c r="C11" s="26" t="s">
        <v>146</v>
      </c>
      <c r="D11" s="26" t="s">
        <v>33</v>
      </c>
      <c r="E11" s="27">
        <v>47004</v>
      </c>
      <c r="F11" s="28">
        <v>163.268394</v>
      </c>
      <c r="G11" s="29">
        <v>4.271051E-2</v>
      </c>
      <c r="H11" s="24" t="s">
        <v>151</v>
      </c>
    </row>
    <row r="12" spans="1:9" x14ac:dyDescent="0.2">
      <c r="A12" s="25">
        <v>6</v>
      </c>
      <c r="B12" s="26" t="s">
        <v>398</v>
      </c>
      <c r="C12" s="26" t="s">
        <v>399</v>
      </c>
      <c r="D12" s="26" t="s">
        <v>233</v>
      </c>
      <c r="E12" s="27">
        <v>48585</v>
      </c>
      <c r="F12" s="28">
        <v>158.48427000000001</v>
      </c>
      <c r="G12" s="29">
        <v>4.1459000000000003E-2</v>
      </c>
      <c r="H12" s="24" t="s">
        <v>151</v>
      </c>
    </row>
    <row r="13" spans="1:9" x14ac:dyDescent="0.2">
      <c r="A13" s="25">
        <v>7</v>
      </c>
      <c r="B13" s="26" t="s">
        <v>372</v>
      </c>
      <c r="C13" s="26" t="s">
        <v>373</v>
      </c>
      <c r="D13" s="26" t="s">
        <v>374</v>
      </c>
      <c r="E13" s="27">
        <v>9043</v>
      </c>
      <c r="F13" s="28">
        <v>146.4287775</v>
      </c>
      <c r="G13" s="29">
        <v>3.8305319999999997E-2</v>
      </c>
      <c r="H13" s="24" t="s">
        <v>151</v>
      </c>
    </row>
    <row r="14" spans="1:9" x14ac:dyDescent="0.2">
      <c r="A14" s="25">
        <v>8</v>
      </c>
      <c r="B14" s="26" t="s">
        <v>51</v>
      </c>
      <c r="C14" s="26" t="s">
        <v>52</v>
      </c>
      <c r="D14" s="26" t="s">
        <v>36</v>
      </c>
      <c r="E14" s="27">
        <v>16174</v>
      </c>
      <c r="F14" s="28">
        <v>134.57576700000001</v>
      </c>
      <c r="G14" s="29">
        <v>3.5204609999999997E-2</v>
      </c>
      <c r="H14" s="24" t="s">
        <v>151</v>
      </c>
    </row>
    <row r="15" spans="1:9" x14ac:dyDescent="0.2">
      <c r="A15" s="25">
        <v>9</v>
      </c>
      <c r="B15" s="26" t="s">
        <v>58</v>
      </c>
      <c r="C15" s="26" t="s">
        <v>59</v>
      </c>
      <c r="D15" s="26" t="s">
        <v>36</v>
      </c>
      <c r="E15" s="27">
        <v>2964</v>
      </c>
      <c r="F15" s="28">
        <v>127.84473</v>
      </c>
      <c r="G15" s="29">
        <v>3.3443790000000001E-2</v>
      </c>
      <c r="H15" s="24" t="s">
        <v>151</v>
      </c>
    </row>
    <row r="16" spans="1:9" ht="25.5" x14ac:dyDescent="0.2">
      <c r="A16" s="25">
        <v>10</v>
      </c>
      <c r="B16" s="26" t="s">
        <v>320</v>
      </c>
      <c r="C16" s="26" t="s">
        <v>321</v>
      </c>
      <c r="D16" s="26" t="s">
        <v>268</v>
      </c>
      <c r="E16" s="27">
        <v>3525</v>
      </c>
      <c r="F16" s="28">
        <v>123.653475</v>
      </c>
      <c r="G16" s="29">
        <v>3.234737E-2</v>
      </c>
      <c r="H16" s="24" t="s">
        <v>151</v>
      </c>
    </row>
    <row r="17" spans="1:8" x14ac:dyDescent="0.2">
      <c r="A17" s="25">
        <v>11</v>
      </c>
      <c r="B17" s="26" t="s">
        <v>415</v>
      </c>
      <c r="C17" s="26" t="s">
        <v>416</v>
      </c>
      <c r="D17" s="26" t="s">
        <v>39</v>
      </c>
      <c r="E17" s="27">
        <v>187038</v>
      </c>
      <c r="F17" s="28">
        <v>116.5807854</v>
      </c>
      <c r="G17" s="29">
        <v>3.0497170000000001E-2</v>
      </c>
      <c r="H17" s="24" t="s">
        <v>151</v>
      </c>
    </row>
    <row r="18" spans="1:8" x14ac:dyDescent="0.2">
      <c r="A18" s="25">
        <v>12</v>
      </c>
      <c r="B18" s="26" t="s">
        <v>407</v>
      </c>
      <c r="C18" s="26" t="s">
        <v>408</v>
      </c>
      <c r="D18" s="26" t="s">
        <v>39</v>
      </c>
      <c r="E18" s="27">
        <v>36437</v>
      </c>
      <c r="F18" s="28">
        <v>112.0619935</v>
      </c>
      <c r="G18" s="29">
        <v>2.9315069999999999E-2</v>
      </c>
      <c r="H18" s="24" t="s">
        <v>151</v>
      </c>
    </row>
    <row r="19" spans="1:8" x14ac:dyDescent="0.2">
      <c r="A19" s="25">
        <v>13</v>
      </c>
      <c r="B19" s="26" t="s">
        <v>405</v>
      </c>
      <c r="C19" s="26" t="s">
        <v>406</v>
      </c>
      <c r="D19" s="26" t="s">
        <v>207</v>
      </c>
      <c r="E19" s="27">
        <v>15581</v>
      </c>
      <c r="F19" s="28">
        <v>109.363039</v>
      </c>
      <c r="G19" s="29">
        <v>2.8609030000000001E-2</v>
      </c>
      <c r="H19" s="24" t="s">
        <v>151</v>
      </c>
    </row>
    <row r="20" spans="1:8" x14ac:dyDescent="0.2">
      <c r="A20" s="25">
        <v>14</v>
      </c>
      <c r="B20" s="26" t="s">
        <v>426</v>
      </c>
      <c r="C20" s="26" t="s">
        <v>427</v>
      </c>
      <c r="D20" s="26" t="s">
        <v>207</v>
      </c>
      <c r="E20" s="27">
        <v>18242</v>
      </c>
      <c r="F20" s="28">
        <v>107.74637300000001</v>
      </c>
      <c r="G20" s="29">
        <v>2.8186119999999999E-2</v>
      </c>
      <c r="H20" s="24" t="s">
        <v>151</v>
      </c>
    </row>
    <row r="21" spans="1:8" ht="25.5" x14ac:dyDescent="0.2">
      <c r="A21" s="25">
        <v>15</v>
      </c>
      <c r="B21" s="26" t="s">
        <v>76</v>
      </c>
      <c r="C21" s="26" t="s">
        <v>77</v>
      </c>
      <c r="D21" s="26" t="s">
        <v>25</v>
      </c>
      <c r="E21" s="27">
        <v>2480</v>
      </c>
      <c r="F21" s="28">
        <v>106.1006</v>
      </c>
      <c r="G21" s="29">
        <v>2.775559E-2</v>
      </c>
      <c r="H21" s="24" t="s">
        <v>151</v>
      </c>
    </row>
    <row r="22" spans="1:8" x14ac:dyDescent="0.2">
      <c r="A22" s="25">
        <v>16</v>
      </c>
      <c r="B22" s="26" t="s">
        <v>411</v>
      </c>
      <c r="C22" s="26" t="s">
        <v>412</v>
      </c>
      <c r="D22" s="26" t="s">
        <v>39</v>
      </c>
      <c r="E22" s="27">
        <v>290098</v>
      </c>
      <c r="F22" s="28">
        <v>103.3329076</v>
      </c>
      <c r="G22" s="29">
        <v>2.7031570000000001E-2</v>
      </c>
      <c r="H22" s="24" t="s">
        <v>151</v>
      </c>
    </row>
    <row r="23" spans="1:8" ht="25.5" x14ac:dyDescent="0.2">
      <c r="A23" s="25">
        <v>17</v>
      </c>
      <c r="B23" s="26" t="s">
        <v>421</v>
      </c>
      <c r="C23" s="26" t="s">
        <v>422</v>
      </c>
      <c r="D23" s="26" t="s">
        <v>423</v>
      </c>
      <c r="E23" s="27">
        <v>25470</v>
      </c>
      <c r="F23" s="28">
        <v>96.875145000000003</v>
      </c>
      <c r="G23" s="29">
        <v>2.5342239999999999E-2</v>
      </c>
      <c r="H23" s="24" t="s">
        <v>151</v>
      </c>
    </row>
    <row r="24" spans="1:8" x14ac:dyDescent="0.2">
      <c r="A24" s="25">
        <v>18</v>
      </c>
      <c r="B24" s="26" t="s">
        <v>109</v>
      </c>
      <c r="C24" s="26" t="s">
        <v>110</v>
      </c>
      <c r="D24" s="26" t="s">
        <v>36</v>
      </c>
      <c r="E24" s="27">
        <v>4465</v>
      </c>
      <c r="F24" s="28">
        <v>93.854299999999995</v>
      </c>
      <c r="G24" s="29">
        <v>2.4552000000000001E-2</v>
      </c>
      <c r="H24" s="24" t="s">
        <v>151</v>
      </c>
    </row>
    <row r="25" spans="1:8" x14ac:dyDescent="0.2">
      <c r="A25" s="25">
        <v>19</v>
      </c>
      <c r="B25" s="26" t="s">
        <v>402</v>
      </c>
      <c r="C25" s="26" t="s">
        <v>403</v>
      </c>
      <c r="D25" s="26" t="s">
        <v>404</v>
      </c>
      <c r="E25" s="27">
        <v>6011</v>
      </c>
      <c r="F25" s="28">
        <v>92.572405500000002</v>
      </c>
      <c r="G25" s="29">
        <v>2.4216660000000001E-2</v>
      </c>
      <c r="H25" s="24" t="s">
        <v>151</v>
      </c>
    </row>
    <row r="26" spans="1:8" ht="25.5" x14ac:dyDescent="0.2">
      <c r="A26" s="25">
        <v>20</v>
      </c>
      <c r="B26" s="26" t="s">
        <v>419</v>
      </c>
      <c r="C26" s="26" t="s">
        <v>420</v>
      </c>
      <c r="D26" s="26" t="s">
        <v>210</v>
      </c>
      <c r="E26" s="27">
        <v>1708</v>
      </c>
      <c r="F26" s="28">
        <v>88.424014</v>
      </c>
      <c r="G26" s="29">
        <v>2.3131450000000001E-2</v>
      </c>
      <c r="H26" s="24" t="s">
        <v>151</v>
      </c>
    </row>
    <row r="27" spans="1:8" x14ac:dyDescent="0.2">
      <c r="A27" s="25">
        <v>21</v>
      </c>
      <c r="B27" s="26" t="s">
        <v>424</v>
      </c>
      <c r="C27" s="26" t="s">
        <v>425</v>
      </c>
      <c r="D27" s="26" t="s">
        <v>113</v>
      </c>
      <c r="E27" s="27">
        <v>10638</v>
      </c>
      <c r="F27" s="28">
        <v>87.651801000000006</v>
      </c>
      <c r="G27" s="29">
        <v>2.2929439999999999E-2</v>
      </c>
      <c r="H27" s="24" t="s">
        <v>151</v>
      </c>
    </row>
    <row r="28" spans="1:8" x14ac:dyDescent="0.2">
      <c r="A28" s="25">
        <v>22</v>
      </c>
      <c r="B28" s="26" t="s">
        <v>34</v>
      </c>
      <c r="C28" s="26" t="s">
        <v>35</v>
      </c>
      <c r="D28" s="26" t="s">
        <v>36</v>
      </c>
      <c r="E28" s="27">
        <v>1446</v>
      </c>
      <c r="F28" s="28">
        <v>87.456249</v>
      </c>
      <c r="G28" s="29">
        <v>2.2878289999999999E-2</v>
      </c>
      <c r="H28" s="24" t="s">
        <v>151</v>
      </c>
    </row>
    <row r="29" spans="1:8" x14ac:dyDescent="0.2">
      <c r="A29" s="25">
        <v>23</v>
      </c>
      <c r="B29" s="26" t="s">
        <v>55</v>
      </c>
      <c r="C29" s="26" t="s">
        <v>56</v>
      </c>
      <c r="D29" s="26" t="s">
        <v>57</v>
      </c>
      <c r="E29" s="27">
        <v>6875</v>
      </c>
      <c r="F29" s="28">
        <v>85.311875000000001</v>
      </c>
      <c r="G29" s="29">
        <v>2.2317320000000002E-2</v>
      </c>
      <c r="H29" s="24" t="s">
        <v>151</v>
      </c>
    </row>
    <row r="30" spans="1:8" x14ac:dyDescent="0.2">
      <c r="A30" s="25">
        <v>24</v>
      </c>
      <c r="B30" s="26" t="s">
        <v>236</v>
      </c>
      <c r="C30" s="26" t="s">
        <v>237</v>
      </c>
      <c r="D30" s="26" t="s">
        <v>113</v>
      </c>
      <c r="E30" s="27">
        <v>692</v>
      </c>
      <c r="F30" s="28">
        <v>81.721739999999997</v>
      </c>
      <c r="G30" s="29">
        <v>2.137816E-2</v>
      </c>
      <c r="H30" s="24" t="s">
        <v>151</v>
      </c>
    </row>
    <row r="31" spans="1:8" x14ac:dyDescent="0.2">
      <c r="A31" s="25">
        <v>25</v>
      </c>
      <c r="B31" s="26" t="s">
        <v>68</v>
      </c>
      <c r="C31" s="26" t="s">
        <v>69</v>
      </c>
      <c r="D31" s="26" t="s">
        <v>13</v>
      </c>
      <c r="E31" s="27">
        <v>7151</v>
      </c>
      <c r="F31" s="28">
        <v>81.524975499999996</v>
      </c>
      <c r="G31" s="29">
        <v>2.1326680000000001E-2</v>
      </c>
      <c r="H31" s="24" t="s">
        <v>151</v>
      </c>
    </row>
    <row r="32" spans="1:8" x14ac:dyDescent="0.2">
      <c r="A32" s="25">
        <v>26</v>
      </c>
      <c r="B32" s="26" t="s">
        <v>428</v>
      </c>
      <c r="C32" s="26" t="s">
        <v>429</v>
      </c>
      <c r="D32" s="26" t="s">
        <v>36</v>
      </c>
      <c r="E32" s="27">
        <v>13623</v>
      </c>
      <c r="F32" s="28">
        <v>70.948583999999997</v>
      </c>
      <c r="G32" s="29">
        <v>1.8559929999999999E-2</v>
      </c>
      <c r="H32" s="24" t="s">
        <v>151</v>
      </c>
    </row>
    <row r="33" spans="1:8" x14ac:dyDescent="0.2">
      <c r="A33" s="25">
        <v>27</v>
      </c>
      <c r="B33" s="26" t="s">
        <v>430</v>
      </c>
      <c r="C33" s="26" t="s">
        <v>431</v>
      </c>
      <c r="D33" s="26" t="s">
        <v>233</v>
      </c>
      <c r="E33" s="27">
        <v>9165</v>
      </c>
      <c r="F33" s="28">
        <v>69.434039999999996</v>
      </c>
      <c r="G33" s="29">
        <v>1.8163729999999999E-2</v>
      </c>
      <c r="H33" s="24" t="s">
        <v>151</v>
      </c>
    </row>
    <row r="34" spans="1:8" x14ac:dyDescent="0.2">
      <c r="A34" s="25">
        <v>28</v>
      </c>
      <c r="B34" s="26" t="s">
        <v>271</v>
      </c>
      <c r="C34" s="26" t="s">
        <v>272</v>
      </c>
      <c r="D34" s="26" t="s">
        <v>113</v>
      </c>
      <c r="E34" s="27">
        <v>4021</v>
      </c>
      <c r="F34" s="28">
        <v>65.614677999999998</v>
      </c>
      <c r="G34" s="29">
        <v>1.7164599999999999E-2</v>
      </c>
      <c r="H34" s="24" t="s">
        <v>151</v>
      </c>
    </row>
    <row r="35" spans="1:8" x14ac:dyDescent="0.2">
      <c r="A35" s="25">
        <v>29</v>
      </c>
      <c r="B35" s="26" t="s">
        <v>434</v>
      </c>
      <c r="C35" s="26" t="s">
        <v>435</v>
      </c>
      <c r="D35" s="26" t="s">
        <v>374</v>
      </c>
      <c r="E35" s="27">
        <v>12245</v>
      </c>
      <c r="F35" s="28">
        <v>60.269889999999997</v>
      </c>
      <c r="G35" s="29">
        <v>1.576642E-2</v>
      </c>
      <c r="H35" s="24" t="s">
        <v>151</v>
      </c>
    </row>
    <row r="36" spans="1:8" x14ac:dyDescent="0.2">
      <c r="A36" s="25">
        <v>30</v>
      </c>
      <c r="B36" s="26" t="s">
        <v>466</v>
      </c>
      <c r="C36" s="26" t="s">
        <v>467</v>
      </c>
      <c r="D36" s="26" t="s">
        <v>36</v>
      </c>
      <c r="E36" s="27">
        <v>9769</v>
      </c>
      <c r="F36" s="28">
        <v>54.066530499999999</v>
      </c>
      <c r="G36" s="29">
        <v>1.4143640000000001E-2</v>
      </c>
      <c r="H36" s="24" t="s">
        <v>151</v>
      </c>
    </row>
    <row r="37" spans="1:8" x14ac:dyDescent="0.2">
      <c r="A37" s="25">
        <v>31</v>
      </c>
      <c r="B37" s="26" t="s">
        <v>436</v>
      </c>
      <c r="C37" s="26" t="s">
        <v>437</v>
      </c>
      <c r="D37" s="26" t="s">
        <v>33</v>
      </c>
      <c r="E37" s="27">
        <v>5528</v>
      </c>
      <c r="F37" s="28">
        <v>45.185872000000003</v>
      </c>
      <c r="G37" s="29">
        <v>1.1820489999999999E-2</v>
      </c>
      <c r="H37" s="24" t="s">
        <v>151</v>
      </c>
    </row>
    <row r="38" spans="1:8" x14ac:dyDescent="0.2">
      <c r="A38" s="25">
        <v>32</v>
      </c>
      <c r="B38" s="26" t="s">
        <v>432</v>
      </c>
      <c r="C38" s="26" t="s">
        <v>433</v>
      </c>
      <c r="D38" s="26" t="s">
        <v>33</v>
      </c>
      <c r="E38" s="27">
        <v>5529</v>
      </c>
      <c r="F38" s="28">
        <v>40.090778999999998</v>
      </c>
      <c r="G38" s="29">
        <v>1.048762E-2</v>
      </c>
      <c r="H38" s="24" t="s">
        <v>151</v>
      </c>
    </row>
    <row r="39" spans="1:8" x14ac:dyDescent="0.2">
      <c r="A39" s="25">
        <v>33</v>
      </c>
      <c r="B39" s="26" t="s">
        <v>442</v>
      </c>
      <c r="C39" s="26" t="s">
        <v>443</v>
      </c>
      <c r="D39" s="26" t="s">
        <v>134</v>
      </c>
      <c r="E39" s="27">
        <v>25659</v>
      </c>
      <c r="F39" s="28">
        <v>37.087518600000003</v>
      </c>
      <c r="G39" s="29">
        <v>9.7019800000000007E-3</v>
      </c>
      <c r="H39" s="24" t="s">
        <v>151</v>
      </c>
    </row>
    <row r="40" spans="1:8" x14ac:dyDescent="0.2">
      <c r="A40" s="25">
        <v>34</v>
      </c>
      <c r="B40" s="26" t="s">
        <v>409</v>
      </c>
      <c r="C40" s="26" t="s">
        <v>410</v>
      </c>
      <c r="D40" s="26" t="s">
        <v>36</v>
      </c>
      <c r="E40" s="27">
        <v>2772</v>
      </c>
      <c r="F40" s="28">
        <v>33.154505999999998</v>
      </c>
      <c r="G40" s="29">
        <v>8.6731199999999994E-3</v>
      </c>
      <c r="H40" s="24" t="s">
        <v>151</v>
      </c>
    </row>
    <row r="41" spans="1:8" x14ac:dyDescent="0.2">
      <c r="A41" s="25">
        <v>35</v>
      </c>
      <c r="B41" s="26" t="s">
        <v>448</v>
      </c>
      <c r="C41" s="26" t="s">
        <v>449</v>
      </c>
      <c r="D41" s="26" t="s">
        <v>75</v>
      </c>
      <c r="E41" s="27">
        <v>4314</v>
      </c>
      <c r="F41" s="28">
        <v>21.604512</v>
      </c>
      <c r="G41" s="29">
        <v>5.6516700000000001E-3</v>
      </c>
      <c r="H41" s="24" t="s">
        <v>151</v>
      </c>
    </row>
    <row r="42" spans="1:8" x14ac:dyDescent="0.2">
      <c r="A42" s="22"/>
      <c r="B42" s="22"/>
      <c r="C42" s="23" t="s">
        <v>150</v>
      </c>
      <c r="D42" s="22"/>
      <c r="E42" s="22" t="s">
        <v>151</v>
      </c>
      <c r="F42" s="30">
        <v>3676.6933806000002</v>
      </c>
      <c r="G42" s="31">
        <v>0.96181167999999995</v>
      </c>
      <c r="H42" s="24" t="s">
        <v>151</v>
      </c>
    </row>
    <row r="43" spans="1:8" x14ac:dyDescent="0.2">
      <c r="A43" s="22"/>
      <c r="B43" s="22"/>
      <c r="C43" s="32"/>
      <c r="D43" s="22"/>
      <c r="E43" s="22"/>
      <c r="F43" s="33"/>
      <c r="G43" s="33"/>
      <c r="H43" s="24" t="s">
        <v>151</v>
      </c>
    </row>
    <row r="44" spans="1:8" x14ac:dyDescent="0.2">
      <c r="A44" s="22"/>
      <c r="B44" s="22"/>
      <c r="C44" s="23" t="s">
        <v>152</v>
      </c>
      <c r="D44" s="22"/>
      <c r="E44" s="22"/>
      <c r="F44" s="22"/>
      <c r="G44" s="22"/>
      <c r="H44" s="24" t="s">
        <v>151</v>
      </c>
    </row>
    <row r="45" spans="1:8" x14ac:dyDescent="0.2">
      <c r="A45" s="22"/>
      <c r="B45" s="22"/>
      <c r="C45" s="23" t="s">
        <v>150</v>
      </c>
      <c r="D45" s="22"/>
      <c r="E45" s="22" t="s">
        <v>151</v>
      </c>
      <c r="F45" s="34" t="s">
        <v>153</v>
      </c>
      <c r="G45" s="31">
        <v>0</v>
      </c>
      <c r="H45" s="24" t="s">
        <v>151</v>
      </c>
    </row>
    <row r="46" spans="1:8" x14ac:dyDescent="0.2">
      <c r="A46" s="22"/>
      <c r="B46" s="22"/>
      <c r="C46" s="32"/>
      <c r="D46" s="22"/>
      <c r="E46" s="22"/>
      <c r="F46" s="33"/>
      <c r="G46" s="33"/>
      <c r="H46" s="24" t="s">
        <v>151</v>
      </c>
    </row>
    <row r="47" spans="1:8" x14ac:dyDescent="0.2">
      <c r="A47" s="22"/>
      <c r="B47" s="22"/>
      <c r="C47" s="23" t="s">
        <v>154</v>
      </c>
      <c r="D47" s="22"/>
      <c r="E47" s="22"/>
      <c r="F47" s="22"/>
      <c r="G47" s="22"/>
      <c r="H47" s="24" t="s">
        <v>151</v>
      </c>
    </row>
    <row r="48" spans="1:8" x14ac:dyDescent="0.2">
      <c r="A48" s="22"/>
      <c r="B48" s="22"/>
      <c r="C48" s="23" t="s">
        <v>150</v>
      </c>
      <c r="D48" s="22"/>
      <c r="E48" s="22" t="s">
        <v>151</v>
      </c>
      <c r="F48" s="34" t="s">
        <v>153</v>
      </c>
      <c r="G48" s="31">
        <v>0</v>
      </c>
      <c r="H48" s="24" t="s">
        <v>151</v>
      </c>
    </row>
    <row r="49" spans="1:8" x14ac:dyDescent="0.2">
      <c r="A49" s="22"/>
      <c r="B49" s="22"/>
      <c r="C49" s="32"/>
      <c r="D49" s="22"/>
      <c r="E49" s="22"/>
      <c r="F49" s="33"/>
      <c r="G49" s="33"/>
      <c r="H49" s="24" t="s">
        <v>151</v>
      </c>
    </row>
    <row r="50" spans="1:8" x14ac:dyDescent="0.2">
      <c r="A50" s="22"/>
      <c r="B50" s="22"/>
      <c r="C50" s="23" t="s">
        <v>155</v>
      </c>
      <c r="D50" s="22"/>
      <c r="E50" s="22"/>
      <c r="F50" s="22"/>
      <c r="G50" s="22"/>
      <c r="H50" s="24" t="s">
        <v>151</v>
      </c>
    </row>
    <row r="51" spans="1:8" x14ac:dyDescent="0.2">
      <c r="A51" s="22"/>
      <c r="B51" s="22"/>
      <c r="C51" s="23" t="s">
        <v>150</v>
      </c>
      <c r="D51" s="22"/>
      <c r="E51" s="22" t="s">
        <v>151</v>
      </c>
      <c r="F51" s="34" t="s">
        <v>153</v>
      </c>
      <c r="G51" s="31">
        <v>0</v>
      </c>
      <c r="H51" s="24" t="s">
        <v>151</v>
      </c>
    </row>
    <row r="52" spans="1:8" x14ac:dyDescent="0.2">
      <c r="A52" s="22"/>
      <c r="B52" s="22"/>
      <c r="C52" s="32"/>
      <c r="D52" s="22"/>
      <c r="E52" s="22"/>
      <c r="F52" s="33"/>
      <c r="G52" s="33"/>
      <c r="H52" s="24" t="s">
        <v>151</v>
      </c>
    </row>
    <row r="53" spans="1:8" x14ac:dyDescent="0.2">
      <c r="A53" s="22"/>
      <c r="B53" s="22"/>
      <c r="C53" s="23" t="s">
        <v>156</v>
      </c>
      <c r="D53" s="22"/>
      <c r="E53" s="22"/>
      <c r="F53" s="33"/>
      <c r="G53" s="33"/>
      <c r="H53" s="24" t="s">
        <v>151</v>
      </c>
    </row>
    <row r="54" spans="1:8" x14ac:dyDescent="0.2">
      <c r="A54" s="22"/>
      <c r="B54" s="22"/>
      <c r="C54" s="23" t="s">
        <v>150</v>
      </c>
      <c r="D54" s="22"/>
      <c r="E54" s="22" t="s">
        <v>151</v>
      </c>
      <c r="F54" s="34" t="s">
        <v>153</v>
      </c>
      <c r="G54" s="31">
        <v>0</v>
      </c>
      <c r="H54" s="24" t="s">
        <v>151</v>
      </c>
    </row>
    <row r="55" spans="1:8" x14ac:dyDescent="0.2">
      <c r="A55" s="22"/>
      <c r="B55" s="22"/>
      <c r="C55" s="32"/>
      <c r="D55" s="22"/>
      <c r="E55" s="22"/>
      <c r="F55" s="33"/>
      <c r="G55" s="33"/>
      <c r="H55" s="24" t="s">
        <v>151</v>
      </c>
    </row>
    <row r="56" spans="1:8" x14ac:dyDescent="0.2">
      <c r="A56" s="22"/>
      <c r="B56" s="22"/>
      <c r="C56" s="23" t="s">
        <v>157</v>
      </c>
      <c r="D56" s="22"/>
      <c r="E56" s="22"/>
      <c r="F56" s="33"/>
      <c r="G56" s="33"/>
      <c r="H56" s="24" t="s">
        <v>151</v>
      </c>
    </row>
    <row r="57" spans="1:8" x14ac:dyDescent="0.2">
      <c r="A57" s="22"/>
      <c r="B57" s="22"/>
      <c r="C57" s="23" t="s">
        <v>150</v>
      </c>
      <c r="D57" s="22"/>
      <c r="E57" s="22" t="s">
        <v>151</v>
      </c>
      <c r="F57" s="34" t="s">
        <v>153</v>
      </c>
      <c r="G57" s="31">
        <v>0</v>
      </c>
      <c r="H57" s="24" t="s">
        <v>151</v>
      </c>
    </row>
    <row r="58" spans="1:8" x14ac:dyDescent="0.2">
      <c r="A58" s="22"/>
      <c r="B58" s="22"/>
      <c r="C58" s="32"/>
      <c r="D58" s="22"/>
      <c r="E58" s="22"/>
      <c r="F58" s="33"/>
      <c r="G58" s="33"/>
      <c r="H58" s="24" t="s">
        <v>151</v>
      </c>
    </row>
    <row r="59" spans="1:8" x14ac:dyDescent="0.2">
      <c r="A59" s="22"/>
      <c r="B59" s="22"/>
      <c r="C59" s="23" t="s">
        <v>158</v>
      </c>
      <c r="D59" s="22"/>
      <c r="E59" s="22"/>
      <c r="F59" s="30">
        <v>3676.6933806000002</v>
      </c>
      <c r="G59" s="31">
        <v>0.96181167999999995</v>
      </c>
      <c r="H59" s="24" t="s">
        <v>151</v>
      </c>
    </row>
    <row r="60" spans="1:8" x14ac:dyDescent="0.2">
      <c r="A60" s="22"/>
      <c r="B60" s="22"/>
      <c r="C60" s="32"/>
      <c r="D60" s="22"/>
      <c r="E60" s="22"/>
      <c r="F60" s="33"/>
      <c r="G60" s="33"/>
      <c r="H60" s="24" t="s">
        <v>151</v>
      </c>
    </row>
    <row r="61" spans="1:8" x14ac:dyDescent="0.2">
      <c r="A61" s="22"/>
      <c r="B61" s="22"/>
      <c r="C61" s="23" t="s">
        <v>159</v>
      </c>
      <c r="D61" s="22"/>
      <c r="E61" s="22"/>
      <c r="F61" s="33"/>
      <c r="G61" s="33"/>
      <c r="H61" s="24" t="s">
        <v>151</v>
      </c>
    </row>
    <row r="62" spans="1:8" x14ac:dyDescent="0.2">
      <c r="A62" s="22"/>
      <c r="B62" s="22"/>
      <c r="C62" s="23" t="s">
        <v>10</v>
      </c>
      <c r="D62" s="22"/>
      <c r="E62" s="22"/>
      <c r="F62" s="33"/>
      <c r="G62" s="33"/>
      <c r="H62" s="24" t="s">
        <v>151</v>
      </c>
    </row>
    <row r="63" spans="1:8" x14ac:dyDescent="0.2">
      <c r="A63" s="22"/>
      <c r="B63" s="22"/>
      <c r="C63" s="23" t="s">
        <v>150</v>
      </c>
      <c r="D63" s="22"/>
      <c r="E63" s="22" t="s">
        <v>151</v>
      </c>
      <c r="F63" s="34" t="s">
        <v>153</v>
      </c>
      <c r="G63" s="31">
        <v>0</v>
      </c>
      <c r="H63" s="24" t="s">
        <v>151</v>
      </c>
    </row>
    <row r="64" spans="1:8" x14ac:dyDescent="0.2">
      <c r="A64" s="22"/>
      <c r="B64" s="22"/>
      <c r="C64" s="32"/>
      <c r="D64" s="22"/>
      <c r="E64" s="22"/>
      <c r="F64" s="33"/>
      <c r="G64" s="33"/>
      <c r="H64" s="24" t="s">
        <v>151</v>
      </c>
    </row>
    <row r="65" spans="1:8" x14ac:dyDescent="0.2">
      <c r="A65" s="22"/>
      <c r="B65" s="22"/>
      <c r="C65" s="23" t="s">
        <v>160</v>
      </c>
      <c r="D65" s="22"/>
      <c r="E65" s="22"/>
      <c r="F65" s="22"/>
      <c r="G65" s="22"/>
      <c r="H65" s="24" t="s">
        <v>151</v>
      </c>
    </row>
    <row r="66" spans="1:8" x14ac:dyDescent="0.2">
      <c r="A66" s="22"/>
      <c r="B66" s="22"/>
      <c r="C66" s="23" t="s">
        <v>150</v>
      </c>
      <c r="D66" s="22"/>
      <c r="E66" s="22" t="s">
        <v>151</v>
      </c>
      <c r="F66" s="34" t="s">
        <v>153</v>
      </c>
      <c r="G66" s="31">
        <v>0</v>
      </c>
      <c r="H66" s="24" t="s">
        <v>151</v>
      </c>
    </row>
    <row r="67" spans="1:8" x14ac:dyDescent="0.2">
      <c r="A67" s="22"/>
      <c r="B67" s="22"/>
      <c r="C67" s="32"/>
      <c r="D67" s="22"/>
      <c r="E67" s="22"/>
      <c r="F67" s="33"/>
      <c r="G67" s="33"/>
      <c r="H67" s="24" t="s">
        <v>151</v>
      </c>
    </row>
    <row r="68" spans="1:8" x14ac:dyDescent="0.2">
      <c r="A68" s="22"/>
      <c r="B68" s="22"/>
      <c r="C68" s="23" t="s">
        <v>161</v>
      </c>
      <c r="D68" s="22"/>
      <c r="E68" s="22"/>
      <c r="F68" s="22"/>
      <c r="G68" s="22"/>
      <c r="H68" s="24" t="s">
        <v>151</v>
      </c>
    </row>
    <row r="69" spans="1:8" x14ac:dyDescent="0.2">
      <c r="A69" s="22"/>
      <c r="B69" s="22"/>
      <c r="C69" s="23" t="s">
        <v>150</v>
      </c>
      <c r="D69" s="22"/>
      <c r="E69" s="22" t="s">
        <v>151</v>
      </c>
      <c r="F69" s="34" t="s">
        <v>153</v>
      </c>
      <c r="G69" s="31">
        <v>0</v>
      </c>
      <c r="H69" s="24" t="s">
        <v>151</v>
      </c>
    </row>
    <row r="70" spans="1:8" x14ac:dyDescent="0.2">
      <c r="A70" s="22"/>
      <c r="B70" s="22"/>
      <c r="C70" s="32"/>
      <c r="D70" s="22"/>
      <c r="E70" s="22"/>
      <c r="F70" s="33"/>
      <c r="G70" s="33"/>
      <c r="H70" s="24" t="s">
        <v>151</v>
      </c>
    </row>
    <row r="71" spans="1:8" x14ac:dyDescent="0.2">
      <c r="A71" s="22"/>
      <c r="B71" s="22"/>
      <c r="C71" s="23" t="s">
        <v>162</v>
      </c>
      <c r="D71" s="22"/>
      <c r="E71" s="22"/>
      <c r="F71" s="33"/>
      <c r="G71" s="33"/>
      <c r="H71" s="24" t="s">
        <v>151</v>
      </c>
    </row>
    <row r="72" spans="1:8" x14ac:dyDescent="0.2">
      <c r="A72" s="22"/>
      <c r="B72" s="22"/>
      <c r="C72" s="23" t="s">
        <v>150</v>
      </c>
      <c r="D72" s="22"/>
      <c r="E72" s="22" t="s">
        <v>151</v>
      </c>
      <c r="F72" s="34" t="s">
        <v>153</v>
      </c>
      <c r="G72" s="31">
        <v>0</v>
      </c>
      <c r="H72" s="24" t="s">
        <v>151</v>
      </c>
    </row>
    <row r="73" spans="1:8" x14ac:dyDescent="0.2">
      <c r="A73" s="22"/>
      <c r="B73" s="22"/>
      <c r="C73" s="32"/>
      <c r="D73" s="22"/>
      <c r="E73" s="22"/>
      <c r="F73" s="33"/>
      <c r="G73" s="33"/>
      <c r="H73" s="24" t="s">
        <v>151</v>
      </c>
    </row>
    <row r="74" spans="1:8" x14ac:dyDescent="0.2">
      <c r="A74" s="22"/>
      <c r="B74" s="22"/>
      <c r="C74" s="23" t="s">
        <v>163</v>
      </c>
      <c r="D74" s="22"/>
      <c r="E74" s="22"/>
      <c r="F74" s="30">
        <v>0</v>
      </c>
      <c r="G74" s="31">
        <v>0</v>
      </c>
      <c r="H74" s="24" t="s">
        <v>151</v>
      </c>
    </row>
    <row r="75" spans="1:8" x14ac:dyDescent="0.2">
      <c r="A75" s="22"/>
      <c r="B75" s="22"/>
      <c r="C75" s="32"/>
      <c r="D75" s="22"/>
      <c r="E75" s="22"/>
      <c r="F75" s="33"/>
      <c r="G75" s="33"/>
      <c r="H75" s="24" t="s">
        <v>151</v>
      </c>
    </row>
    <row r="76" spans="1:8" x14ac:dyDescent="0.2">
      <c r="A76" s="22"/>
      <c r="B76" s="22"/>
      <c r="C76" s="23" t="s">
        <v>164</v>
      </c>
      <c r="D76" s="22"/>
      <c r="E76" s="22"/>
      <c r="F76" s="33"/>
      <c r="G76" s="33"/>
      <c r="H76" s="24" t="s">
        <v>151</v>
      </c>
    </row>
    <row r="77" spans="1:8" x14ac:dyDescent="0.2">
      <c r="A77" s="22"/>
      <c r="B77" s="22"/>
      <c r="C77" s="23" t="s">
        <v>165</v>
      </c>
      <c r="D77" s="22"/>
      <c r="E77" s="22"/>
      <c r="F77" s="33"/>
      <c r="G77" s="33"/>
      <c r="H77" s="24" t="s">
        <v>151</v>
      </c>
    </row>
    <row r="78" spans="1:8" x14ac:dyDescent="0.2">
      <c r="A78" s="22"/>
      <c r="B78" s="22"/>
      <c r="C78" s="23" t="s">
        <v>150</v>
      </c>
      <c r="D78" s="22"/>
      <c r="E78" s="22" t="s">
        <v>151</v>
      </c>
      <c r="F78" s="34" t="s">
        <v>153</v>
      </c>
      <c r="G78" s="31">
        <v>0</v>
      </c>
      <c r="H78" s="24" t="s">
        <v>151</v>
      </c>
    </row>
    <row r="79" spans="1:8" x14ac:dyDescent="0.2">
      <c r="A79" s="22"/>
      <c r="B79" s="22"/>
      <c r="C79" s="32"/>
      <c r="D79" s="22"/>
      <c r="E79" s="22"/>
      <c r="F79" s="33"/>
      <c r="G79" s="33"/>
      <c r="H79" s="24" t="s">
        <v>151</v>
      </c>
    </row>
    <row r="80" spans="1:8" x14ac:dyDescent="0.2">
      <c r="A80" s="22"/>
      <c r="B80" s="22"/>
      <c r="C80" s="23" t="s">
        <v>166</v>
      </c>
      <c r="D80" s="22"/>
      <c r="E80" s="22"/>
      <c r="F80" s="33"/>
      <c r="G80" s="33"/>
      <c r="H80" s="24" t="s">
        <v>151</v>
      </c>
    </row>
    <row r="81" spans="1:8" x14ac:dyDescent="0.2">
      <c r="A81" s="22"/>
      <c r="B81" s="22"/>
      <c r="C81" s="23" t="s">
        <v>150</v>
      </c>
      <c r="D81" s="22"/>
      <c r="E81" s="22" t="s">
        <v>151</v>
      </c>
      <c r="F81" s="34" t="s">
        <v>153</v>
      </c>
      <c r="G81" s="31">
        <v>0</v>
      </c>
      <c r="H81" s="24" t="s">
        <v>151</v>
      </c>
    </row>
    <row r="82" spans="1:8" x14ac:dyDescent="0.2">
      <c r="A82" s="22"/>
      <c r="B82" s="22"/>
      <c r="C82" s="32"/>
      <c r="D82" s="22"/>
      <c r="E82" s="22"/>
      <c r="F82" s="33"/>
      <c r="G82" s="33"/>
      <c r="H82" s="24" t="s">
        <v>151</v>
      </c>
    </row>
    <row r="83" spans="1:8" x14ac:dyDescent="0.2">
      <c r="A83" s="22"/>
      <c r="B83" s="22"/>
      <c r="C83" s="23" t="s">
        <v>167</v>
      </c>
      <c r="D83" s="22"/>
      <c r="E83" s="22"/>
      <c r="F83" s="33"/>
      <c r="G83" s="33"/>
      <c r="H83" s="24" t="s">
        <v>151</v>
      </c>
    </row>
    <row r="84" spans="1:8" x14ac:dyDescent="0.2">
      <c r="A84" s="22"/>
      <c r="B84" s="22"/>
      <c r="C84" s="23" t="s">
        <v>150</v>
      </c>
      <c r="D84" s="22"/>
      <c r="E84" s="22" t="s">
        <v>151</v>
      </c>
      <c r="F84" s="34" t="s">
        <v>153</v>
      </c>
      <c r="G84" s="31">
        <v>0</v>
      </c>
      <c r="H84" s="24" t="s">
        <v>151</v>
      </c>
    </row>
    <row r="85" spans="1:8" x14ac:dyDescent="0.2">
      <c r="A85" s="22"/>
      <c r="B85" s="22"/>
      <c r="C85" s="32"/>
      <c r="D85" s="22"/>
      <c r="E85" s="22"/>
      <c r="F85" s="33"/>
      <c r="G85" s="33"/>
      <c r="H85" s="24" t="s">
        <v>151</v>
      </c>
    </row>
    <row r="86" spans="1:8" x14ac:dyDescent="0.2">
      <c r="A86" s="22"/>
      <c r="B86" s="22"/>
      <c r="C86" s="23" t="s">
        <v>168</v>
      </c>
      <c r="D86" s="22"/>
      <c r="E86" s="22"/>
      <c r="F86" s="33"/>
      <c r="G86" s="33"/>
      <c r="H86" s="24" t="s">
        <v>151</v>
      </c>
    </row>
    <row r="87" spans="1:8" x14ac:dyDescent="0.2">
      <c r="A87" s="25">
        <v>1</v>
      </c>
      <c r="B87" s="26"/>
      <c r="C87" s="26" t="s">
        <v>169</v>
      </c>
      <c r="D87" s="26"/>
      <c r="E87" s="35"/>
      <c r="F87" s="28">
        <v>146.5716104</v>
      </c>
      <c r="G87" s="29">
        <v>3.8342679999999997E-2</v>
      </c>
      <c r="H87" s="24">
        <v>6.66</v>
      </c>
    </row>
    <row r="88" spans="1:8" x14ac:dyDescent="0.2">
      <c r="A88" s="22"/>
      <c r="B88" s="22"/>
      <c r="C88" s="23" t="s">
        <v>150</v>
      </c>
      <c r="D88" s="22"/>
      <c r="E88" s="22" t="s">
        <v>151</v>
      </c>
      <c r="F88" s="30">
        <v>146.5716104</v>
      </c>
      <c r="G88" s="31">
        <v>3.8342679999999997E-2</v>
      </c>
      <c r="H88" s="24" t="s">
        <v>151</v>
      </c>
    </row>
    <row r="89" spans="1:8" x14ac:dyDescent="0.2">
      <c r="A89" s="22"/>
      <c r="B89" s="22"/>
      <c r="C89" s="32"/>
      <c r="D89" s="22"/>
      <c r="E89" s="22"/>
      <c r="F89" s="33"/>
      <c r="G89" s="33"/>
      <c r="H89" s="24" t="s">
        <v>151</v>
      </c>
    </row>
    <row r="90" spans="1:8" x14ac:dyDescent="0.2">
      <c r="A90" s="22"/>
      <c r="B90" s="22"/>
      <c r="C90" s="23" t="s">
        <v>170</v>
      </c>
      <c r="D90" s="22"/>
      <c r="E90" s="22"/>
      <c r="F90" s="30">
        <v>146.5716104</v>
      </c>
      <c r="G90" s="31">
        <v>3.8342679999999997E-2</v>
      </c>
      <c r="H90" s="24" t="s">
        <v>151</v>
      </c>
    </row>
    <row r="91" spans="1:8" x14ac:dyDescent="0.2">
      <c r="A91" s="22"/>
      <c r="B91" s="22"/>
      <c r="C91" s="33"/>
      <c r="D91" s="22"/>
      <c r="E91" s="22"/>
      <c r="F91" s="22"/>
      <c r="G91" s="22"/>
      <c r="H91" s="24" t="s">
        <v>151</v>
      </c>
    </row>
    <row r="92" spans="1:8" x14ac:dyDescent="0.2">
      <c r="A92" s="22"/>
      <c r="B92" s="22"/>
      <c r="C92" s="23" t="s">
        <v>171</v>
      </c>
      <c r="D92" s="22"/>
      <c r="E92" s="22"/>
      <c r="F92" s="22"/>
      <c r="G92" s="22"/>
      <c r="H92" s="24" t="s">
        <v>151</v>
      </c>
    </row>
    <row r="93" spans="1:8" x14ac:dyDescent="0.2">
      <c r="A93" s="22"/>
      <c r="B93" s="22"/>
      <c r="C93" s="23" t="s">
        <v>172</v>
      </c>
      <c r="D93" s="22"/>
      <c r="E93" s="22"/>
      <c r="F93" s="22"/>
      <c r="G93" s="22"/>
      <c r="H93" s="24" t="s">
        <v>151</v>
      </c>
    </row>
    <row r="94" spans="1:8" x14ac:dyDescent="0.2">
      <c r="A94" s="22"/>
      <c r="B94" s="22"/>
      <c r="C94" s="23" t="s">
        <v>150</v>
      </c>
      <c r="D94" s="22"/>
      <c r="E94" s="22" t="s">
        <v>151</v>
      </c>
      <c r="F94" s="34" t="s">
        <v>153</v>
      </c>
      <c r="G94" s="31">
        <v>0</v>
      </c>
      <c r="H94" s="24" t="s">
        <v>151</v>
      </c>
    </row>
    <row r="95" spans="1:8" x14ac:dyDescent="0.2">
      <c r="A95" s="22"/>
      <c r="B95" s="22"/>
      <c r="C95" s="32"/>
      <c r="D95" s="22"/>
      <c r="E95" s="22"/>
      <c r="F95" s="33"/>
      <c r="G95" s="33"/>
      <c r="H95" s="24" t="s">
        <v>151</v>
      </c>
    </row>
    <row r="96" spans="1:8" x14ac:dyDescent="0.2">
      <c r="A96" s="22"/>
      <c r="B96" s="22"/>
      <c r="C96" s="23" t="s">
        <v>173</v>
      </c>
      <c r="D96" s="22"/>
      <c r="E96" s="22"/>
      <c r="F96" s="22"/>
      <c r="G96" s="22"/>
      <c r="H96" s="24" t="s">
        <v>151</v>
      </c>
    </row>
    <row r="97" spans="1:16" x14ac:dyDescent="0.2">
      <c r="A97" s="22"/>
      <c r="B97" s="22"/>
      <c r="C97" s="23" t="s">
        <v>174</v>
      </c>
      <c r="D97" s="22"/>
      <c r="E97" s="22"/>
      <c r="F97" s="22"/>
      <c r="G97" s="22"/>
      <c r="H97" s="24" t="s">
        <v>151</v>
      </c>
    </row>
    <row r="98" spans="1:16" x14ac:dyDescent="0.2">
      <c r="A98" s="22"/>
      <c r="B98" s="22"/>
      <c r="C98" s="23" t="s">
        <v>150</v>
      </c>
      <c r="D98" s="22"/>
      <c r="E98" s="22" t="s">
        <v>151</v>
      </c>
      <c r="F98" s="34" t="s">
        <v>153</v>
      </c>
      <c r="G98" s="31">
        <v>0</v>
      </c>
      <c r="H98" s="24" t="s">
        <v>151</v>
      </c>
    </row>
    <row r="99" spans="1:16" x14ac:dyDescent="0.2">
      <c r="A99" s="22"/>
      <c r="B99" s="22"/>
      <c r="C99" s="32"/>
      <c r="D99" s="22"/>
      <c r="E99" s="22"/>
      <c r="F99" s="33"/>
      <c r="G99" s="33"/>
      <c r="H99" s="24" t="s">
        <v>151</v>
      </c>
    </row>
    <row r="100" spans="1:16" x14ac:dyDescent="0.2">
      <c r="A100" s="22"/>
      <c r="B100" s="22"/>
      <c r="C100" s="23" t="s">
        <v>175</v>
      </c>
      <c r="D100" s="22"/>
      <c r="E100" s="22"/>
      <c r="F100" s="33"/>
      <c r="G100" s="33"/>
      <c r="H100" s="24" t="s">
        <v>151</v>
      </c>
    </row>
    <row r="101" spans="1:16" x14ac:dyDescent="0.2">
      <c r="A101" s="22"/>
      <c r="B101" s="22"/>
      <c r="C101" s="23" t="s">
        <v>150</v>
      </c>
      <c r="D101" s="22"/>
      <c r="E101" s="22" t="s">
        <v>151</v>
      </c>
      <c r="F101" s="34" t="s">
        <v>153</v>
      </c>
      <c r="G101" s="31">
        <v>0</v>
      </c>
      <c r="H101" s="24" t="s">
        <v>151</v>
      </c>
    </row>
    <row r="102" spans="1:16" x14ac:dyDescent="0.2">
      <c r="A102" s="22"/>
      <c r="B102" s="22"/>
      <c r="C102" s="32"/>
      <c r="D102" s="22"/>
      <c r="E102" s="22"/>
      <c r="F102" s="33"/>
      <c r="G102" s="33"/>
      <c r="H102" s="24" t="s">
        <v>151</v>
      </c>
    </row>
    <row r="103" spans="1:16" x14ac:dyDescent="0.2">
      <c r="A103" s="35"/>
      <c r="B103" s="26"/>
      <c r="C103" s="26" t="s">
        <v>176</v>
      </c>
      <c r="D103" s="26"/>
      <c r="E103" s="35"/>
      <c r="F103" s="28">
        <v>-0.59000907000000002</v>
      </c>
      <c r="G103" s="29">
        <v>-1.5435000000000001E-4</v>
      </c>
      <c r="H103" s="24" t="s">
        <v>151</v>
      </c>
    </row>
    <row r="104" spans="1:16" x14ac:dyDescent="0.2">
      <c r="A104" s="32"/>
      <c r="B104" s="32"/>
      <c r="C104" s="23" t="s">
        <v>177</v>
      </c>
      <c r="D104" s="33"/>
      <c r="E104" s="33"/>
      <c r="F104" s="30">
        <v>3822.6749819299998</v>
      </c>
      <c r="G104" s="36">
        <v>1.0000000099999999</v>
      </c>
      <c r="H104" s="24" t="s">
        <v>151</v>
      </c>
    </row>
    <row r="105" spans="1:16" x14ac:dyDescent="0.2">
      <c r="A105" s="37"/>
      <c r="B105" s="37"/>
      <c r="C105" s="37"/>
      <c r="D105" s="38"/>
      <c r="E105" s="38"/>
      <c r="F105" s="38"/>
      <c r="G105" s="38"/>
    </row>
    <row r="106" spans="1:16" x14ac:dyDescent="0.2">
      <c r="A106" s="39"/>
      <c r="B106" s="230" t="s">
        <v>901</v>
      </c>
      <c r="C106" s="230"/>
      <c r="D106" s="230"/>
      <c r="E106" s="230"/>
      <c r="F106" s="230"/>
      <c r="G106" s="230"/>
      <c r="H106" s="230"/>
    </row>
    <row r="107" spans="1:16" x14ac:dyDescent="0.2">
      <c r="A107" s="39"/>
      <c r="B107" s="230" t="s">
        <v>902</v>
      </c>
      <c r="C107" s="230"/>
      <c r="D107" s="230"/>
      <c r="E107" s="230"/>
      <c r="F107" s="230"/>
      <c r="G107" s="230"/>
      <c r="H107" s="230"/>
    </row>
    <row r="108" spans="1:16" x14ac:dyDescent="0.2">
      <c r="A108" s="39"/>
      <c r="B108" s="230" t="s">
        <v>903</v>
      </c>
      <c r="C108" s="230"/>
      <c r="D108" s="230"/>
      <c r="E108" s="230"/>
      <c r="F108" s="230"/>
      <c r="G108" s="230"/>
      <c r="H108" s="230"/>
    </row>
    <row r="109" spans="1:16" s="43" customFormat="1" ht="66.75" customHeight="1" x14ac:dyDescent="0.25">
      <c r="A109" s="42"/>
      <c r="B109" s="231" t="s">
        <v>904</v>
      </c>
      <c r="C109" s="231"/>
      <c r="D109" s="231"/>
      <c r="E109" s="231"/>
      <c r="F109" s="231"/>
      <c r="G109" s="231"/>
      <c r="H109" s="231"/>
      <c r="I109"/>
      <c r="J109"/>
      <c r="K109"/>
      <c r="L109"/>
      <c r="M109"/>
      <c r="N109"/>
      <c r="O109"/>
      <c r="P109"/>
    </row>
    <row r="110" spans="1:16" x14ac:dyDescent="0.2">
      <c r="A110" s="39"/>
      <c r="B110" s="230" t="s">
        <v>905</v>
      </c>
      <c r="C110" s="230"/>
      <c r="D110" s="230"/>
      <c r="E110" s="230"/>
      <c r="F110" s="230"/>
      <c r="G110" s="230"/>
      <c r="H110" s="230"/>
    </row>
    <row r="111" spans="1:16" x14ac:dyDescent="0.2">
      <c r="A111" s="44"/>
      <c r="B111" s="44"/>
      <c r="C111" s="44"/>
      <c r="D111" s="45"/>
      <c r="E111" s="45"/>
      <c r="F111" s="45"/>
      <c r="G111" s="45"/>
    </row>
    <row r="112" spans="1:16" x14ac:dyDescent="0.2">
      <c r="A112" s="44"/>
      <c r="B112" s="232" t="s">
        <v>178</v>
      </c>
      <c r="C112" s="233"/>
      <c r="D112" s="234"/>
      <c r="E112" s="46"/>
      <c r="F112" s="45"/>
      <c r="G112" s="45"/>
    </row>
    <row r="113" spans="1:8" x14ac:dyDescent="0.2">
      <c r="A113" s="44"/>
      <c r="B113" s="227" t="s">
        <v>179</v>
      </c>
      <c r="C113" s="228"/>
      <c r="D113" s="23" t="s">
        <v>180</v>
      </c>
      <c r="E113" s="46"/>
      <c r="F113" s="45"/>
      <c r="G113" s="45"/>
    </row>
    <row r="114" spans="1:8" ht="12.75" customHeight="1" x14ac:dyDescent="0.2">
      <c r="A114" s="44"/>
      <c r="B114" s="235" t="s">
        <v>907</v>
      </c>
      <c r="C114" s="236"/>
      <c r="D114" s="47" t="s">
        <v>180</v>
      </c>
      <c r="E114" s="46"/>
      <c r="F114" s="45"/>
      <c r="G114" s="45"/>
    </row>
    <row r="115" spans="1:8" x14ac:dyDescent="0.2">
      <c r="A115" s="44"/>
      <c r="B115" s="227" t="s">
        <v>182</v>
      </c>
      <c r="C115" s="228"/>
      <c r="D115" s="33" t="s">
        <v>151</v>
      </c>
      <c r="E115" s="46"/>
      <c r="F115" s="45"/>
      <c r="G115" s="45"/>
    </row>
    <row r="116" spans="1:8" x14ac:dyDescent="0.2">
      <c r="A116" s="48"/>
      <c r="B116" s="49" t="s">
        <v>151</v>
      </c>
      <c r="C116" s="49" t="s">
        <v>908</v>
      </c>
      <c r="D116" s="49" t="s">
        <v>183</v>
      </c>
      <c r="E116" s="48"/>
      <c r="F116" s="48"/>
      <c r="G116" s="48"/>
      <c r="H116" s="48"/>
    </row>
    <row r="117" spans="1:8" x14ac:dyDescent="0.2">
      <c r="A117" s="50"/>
      <c r="B117" s="51" t="s">
        <v>184</v>
      </c>
      <c r="C117" s="52">
        <v>45596</v>
      </c>
      <c r="D117" s="52">
        <v>45626</v>
      </c>
      <c r="E117" s="50"/>
      <c r="F117" s="50"/>
      <c r="G117" s="50"/>
    </row>
    <row r="118" spans="1:8" x14ac:dyDescent="0.2">
      <c r="A118" s="50"/>
      <c r="B118" s="26" t="s">
        <v>185</v>
      </c>
      <c r="C118" s="53">
        <v>29.726900000000001</v>
      </c>
      <c r="D118" s="53">
        <v>29.317799999999998</v>
      </c>
      <c r="E118" s="50"/>
      <c r="F118" s="54"/>
      <c r="G118" s="55"/>
    </row>
    <row r="119" spans="1:8" x14ac:dyDescent="0.2">
      <c r="A119" s="50"/>
      <c r="B119" s="26" t="s">
        <v>1080</v>
      </c>
      <c r="C119" s="53">
        <v>28.293900000000001</v>
      </c>
      <c r="D119" s="53">
        <v>27.904599999999999</v>
      </c>
      <c r="E119" s="50"/>
      <c r="F119" s="54"/>
      <c r="G119" s="55"/>
    </row>
    <row r="120" spans="1:8" x14ac:dyDescent="0.2">
      <c r="A120" s="50"/>
      <c r="B120" s="26" t="s">
        <v>186</v>
      </c>
      <c r="C120" s="53">
        <v>29.095700000000001</v>
      </c>
      <c r="D120" s="53">
        <v>28.692699999999999</v>
      </c>
      <c r="E120" s="50"/>
      <c r="F120" s="54"/>
      <c r="G120" s="55"/>
    </row>
    <row r="121" spans="1:8" x14ac:dyDescent="0.2">
      <c r="A121" s="50"/>
      <c r="B121" s="26" t="s">
        <v>1081</v>
      </c>
      <c r="C121" s="53">
        <v>27.663799999999998</v>
      </c>
      <c r="D121" s="53">
        <v>27.2807</v>
      </c>
      <c r="E121" s="50"/>
      <c r="F121" s="54"/>
      <c r="G121" s="55"/>
    </row>
    <row r="122" spans="1:8" x14ac:dyDescent="0.2">
      <c r="A122" s="50"/>
      <c r="B122" s="50"/>
      <c r="C122" s="50"/>
      <c r="D122" s="50"/>
      <c r="E122" s="50"/>
      <c r="F122" s="50"/>
      <c r="G122" s="50"/>
    </row>
    <row r="123" spans="1:8" x14ac:dyDescent="0.2">
      <c r="A123" s="48"/>
      <c r="B123" s="235" t="s">
        <v>910</v>
      </c>
      <c r="C123" s="236"/>
      <c r="D123" s="47" t="s">
        <v>180</v>
      </c>
      <c r="E123" s="48"/>
      <c r="F123" s="48"/>
      <c r="G123" s="48"/>
    </row>
    <row r="124" spans="1:8" x14ac:dyDescent="0.2">
      <c r="A124" s="48"/>
      <c r="B124" s="91"/>
      <c r="C124" s="91"/>
      <c r="D124" s="91"/>
      <c r="E124" s="48"/>
      <c r="F124" s="48"/>
      <c r="G124" s="48"/>
    </row>
    <row r="125" spans="1:8" x14ac:dyDescent="0.2">
      <c r="A125" s="48"/>
      <c r="B125" s="235" t="s">
        <v>187</v>
      </c>
      <c r="C125" s="236"/>
      <c r="D125" s="47" t="s">
        <v>180</v>
      </c>
      <c r="E125" s="58"/>
      <c r="F125" s="48"/>
      <c r="G125" s="48"/>
    </row>
    <row r="126" spans="1:8" x14ac:dyDescent="0.2">
      <c r="A126" s="48"/>
      <c r="B126" s="235" t="s">
        <v>188</v>
      </c>
      <c r="C126" s="236"/>
      <c r="D126" s="47" t="s">
        <v>180</v>
      </c>
      <c r="E126" s="58"/>
      <c r="F126" s="48"/>
      <c r="G126" s="48"/>
    </row>
    <row r="127" spans="1:8" x14ac:dyDescent="0.2">
      <c r="A127" s="48"/>
      <c r="B127" s="235" t="s">
        <v>189</v>
      </c>
      <c r="C127" s="236"/>
      <c r="D127" s="47" t="s">
        <v>180</v>
      </c>
      <c r="E127" s="58"/>
      <c r="F127" s="48"/>
      <c r="G127" s="48"/>
    </row>
    <row r="128" spans="1:8" x14ac:dyDescent="0.2">
      <c r="A128" s="48"/>
      <c r="B128" s="235" t="s">
        <v>190</v>
      </c>
      <c r="C128" s="236"/>
      <c r="D128" s="59">
        <v>0.33897410148940099</v>
      </c>
      <c r="E128" s="48"/>
      <c r="F128" s="40"/>
      <c r="G128" s="60"/>
    </row>
    <row r="130" spans="2:10" x14ac:dyDescent="0.2">
      <c r="B130" s="237" t="s">
        <v>1039</v>
      </c>
      <c r="C130" s="237"/>
    </row>
    <row r="132" spans="2:10" ht="153.75" customHeight="1" x14ac:dyDescent="0.2"/>
    <row r="135" spans="2:10" x14ac:dyDescent="0.2">
      <c r="B135" s="61" t="s">
        <v>1040</v>
      </c>
      <c r="C135" s="62"/>
      <c r="D135" s="61"/>
    </row>
    <row r="136" spans="2:10" x14ac:dyDescent="0.2">
      <c r="B136" s="61" t="s">
        <v>1049</v>
      </c>
      <c r="D136" s="61"/>
    </row>
    <row r="137" spans="2:10" ht="165" customHeight="1" x14ac:dyDescent="0.2"/>
    <row r="138" spans="2:10" x14ac:dyDescent="0.2">
      <c r="J138" s="21"/>
    </row>
  </sheetData>
  <mergeCells count="18">
    <mergeCell ref="B130:C130"/>
    <mergeCell ref="B114:C114"/>
    <mergeCell ref="B115:C115"/>
    <mergeCell ref="B123:C123"/>
    <mergeCell ref="B127:C127"/>
    <mergeCell ref="B128:C128"/>
    <mergeCell ref="B125:C125"/>
    <mergeCell ref="B126:C126"/>
    <mergeCell ref="B113:C113"/>
    <mergeCell ref="A1:H1"/>
    <mergeCell ref="A2:H2"/>
    <mergeCell ref="A3:H3"/>
    <mergeCell ref="B106:H106"/>
    <mergeCell ref="B107:H107"/>
    <mergeCell ref="B108:H108"/>
    <mergeCell ref="B109:H109"/>
    <mergeCell ref="B110:H110"/>
    <mergeCell ref="B112:D112"/>
  </mergeCells>
  <hyperlinks>
    <hyperlink ref="I1" location="Index!B2" display="Index" xr:uid="{AAF1EE06-FFE9-42A6-8FA5-CD65CBADF38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E4D84-B21D-4487-B2CD-F1562F0A2FE5}">
  <sheetPr>
    <outlinePr summaryBelow="0" summaryRight="0"/>
  </sheetPr>
  <dimension ref="A1:P140"/>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469</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356</v>
      </c>
      <c r="C7" s="26" t="s">
        <v>357</v>
      </c>
      <c r="D7" s="26" t="s">
        <v>251</v>
      </c>
      <c r="E7" s="27">
        <v>3743</v>
      </c>
      <c r="F7" s="28">
        <v>231.5176505</v>
      </c>
      <c r="G7" s="29">
        <v>7.0538089999999998E-2</v>
      </c>
      <c r="H7" s="24" t="s">
        <v>151</v>
      </c>
    </row>
    <row r="8" spans="1:9" x14ac:dyDescent="0.2">
      <c r="A8" s="25">
        <v>2</v>
      </c>
      <c r="B8" s="26" t="s">
        <v>394</v>
      </c>
      <c r="C8" s="26" t="s">
        <v>395</v>
      </c>
      <c r="D8" s="26" t="s">
        <v>33</v>
      </c>
      <c r="E8" s="27">
        <v>6658</v>
      </c>
      <c r="F8" s="28">
        <v>172.12261599999999</v>
      </c>
      <c r="G8" s="29">
        <v>5.2441790000000002E-2</v>
      </c>
      <c r="H8" s="24" t="s">
        <v>151</v>
      </c>
    </row>
    <row r="9" spans="1:9" x14ac:dyDescent="0.2">
      <c r="A9" s="25">
        <v>3</v>
      </c>
      <c r="B9" s="26" t="s">
        <v>396</v>
      </c>
      <c r="C9" s="26" t="s">
        <v>397</v>
      </c>
      <c r="D9" s="26" t="s">
        <v>204</v>
      </c>
      <c r="E9" s="27">
        <v>28701</v>
      </c>
      <c r="F9" s="28">
        <v>143.49064949999999</v>
      </c>
      <c r="G9" s="29">
        <v>4.371829E-2</v>
      </c>
      <c r="H9" s="24" t="s">
        <v>151</v>
      </c>
    </row>
    <row r="10" spans="1:9" x14ac:dyDescent="0.2">
      <c r="A10" s="25">
        <v>4</v>
      </c>
      <c r="B10" s="26" t="s">
        <v>372</v>
      </c>
      <c r="C10" s="26" t="s">
        <v>373</v>
      </c>
      <c r="D10" s="26" t="s">
        <v>374</v>
      </c>
      <c r="E10" s="27">
        <v>8793</v>
      </c>
      <c r="F10" s="28">
        <v>142.3806525</v>
      </c>
      <c r="G10" s="29">
        <v>4.3380099999999998E-2</v>
      </c>
      <c r="H10" s="24" t="s">
        <v>151</v>
      </c>
    </row>
    <row r="11" spans="1:9" x14ac:dyDescent="0.2">
      <c r="A11" s="25">
        <v>5</v>
      </c>
      <c r="B11" s="26" t="s">
        <v>398</v>
      </c>
      <c r="C11" s="26" t="s">
        <v>399</v>
      </c>
      <c r="D11" s="26" t="s">
        <v>233</v>
      </c>
      <c r="E11" s="27">
        <v>43035</v>
      </c>
      <c r="F11" s="28">
        <v>140.38016999999999</v>
      </c>
      <c r="G11" s="29">
        <v>4.2770599999999999E-2</v>
      </c>
      <c r="H11" s="24" t="s">
        <v>151</v>
      </c>
    </row>
    <row r="12" spans="1:9" x14ac:dyDescent="0.2">
      <c r="A12" s="25">
        <v>6</v>
      </c>
      <c r="B12" s="26" t="s">
        <v>145</v>
      </c>
      <c r="C12" s="26" t="s">
        <v>146</v>
      </c>
      <c r="D12" s="26" t="s">
        <v>33</v>
      </c>
      <c r="E12" s="27">
        <v>39512</v>
      </c>
      <c r="F12" s="28">
        <v>137.24493200000001</v>
      </c>
      <c r="G12" s="29">
        <v>4.1815360000000003E-2</v>
      </c>
      <c r="H12" s="24" t="s">
        <v>151</v>
      </c>
    </row>
    <row r="13" spans="1:9" x14ac:dyDescent="0.2">
      <c r="A13" s="25">
        <v>7</v>
      </c>
      <c r="B13" s="26" t="s">
        <v>400</v>
      </c>
      <c r="C13" s="26" t="s">
        <v>401</v>
      </c>
      <c r="D13" s="26" t="s">
        <v>251</v>
      </c>
      <c r="E13" s="27">
        <v>4435</v>
      </c>
      <c r="F13" s="28">
        <v>128.48638500000001</v>
      </c>
      <c r="G13" s="29">
        <v>3.9146840000000002E-2</v>
      </c>
      <c r="H13" s="24" t="s">
        <v>151</v>
      </c>
    </row>
    <row r="14" spans="1:9" x14ac:dyDescent="0.2">
      <c r="A14" s="25">
        <v>8</v>
      </c>
      <c r="B14" s="26" t="s">
        <v>58</v>
      </c>
      <c r="C14" s="26" t="s">
        <v>59</v>
      </c>
      <c r="D14" s="26" t="s">
        <v>36</v>
      </c>
      <c r="E14" s="27">
        <v>2963</v>
      </c>
      <c r="F14" s="28">
        <v>127.8015975</v>
      </c>
      <c r="G14" s="29">
        <v>3.8938199999999999E-2</v>
      </c>
      <c r="H14" s="24" t="s">
        <v>151</v>
      </c>
    </row>
    <row r="15" spans="1:9" x14ac:dyDescent="0.2">
      <c r="A15" s="25">
        <v>9</v>
      </c>
      <c r="B15" s="26" t="s">
        <v>51</v>
      </c>
      <c r="C15" s="26" t="s">
        <v>52</v>
      </c>
      <c r="D15" s="26" t="s">
        <v>36</v>
      </c>
      <c r="E15" s="27">
        <v>15343</v>
      </c>
      <c r="F15" s="28">
        <v>127.66143150000001</v>
      </c>
      <c r="G15" s="29">
        <v>3.8895489999999998E-2</v>
      </c>
      <c r="H15" s="24" t="s">
        <v>151</v>
      </c>
    </row>
    <row r="16" spans="1:9" ht="25.5" x14ac:dyDescent="0.2">
      <c r="A16" s="25">
        <v>10</v>
      </c>
      <c r="B16" s="26" t="s">
        <v>320</v>
      </c>
      <c r="C16" s="26" t="s">
        <v>321</v>
      </c>
      <c r="D16" s="26" t="s">
        <v>268</v>
      </c>
      <c r="E16" s="27">
        <v>2841</v>
      </c>
      <c r="F16" s="28">
        <v>99.659439000000006</v>
      </c>
      <c r="G16" s="29">
        <v>3.0363930000000001E-2</v>
      </c>
      <c r="H16" s="24" t="s">
        <v>151</v>
      </c>
    </row>
    <row r="17" spans="1:8" x14ac:dyDescent="0.2">
      <c r="A17" s="25">
        <v>11</v>
      </c>
      <c r="B17" s="26" t="s">
        <v>407</v>
      </c>
      <c r="C17" s="26" t="s">
        <v>408</v>
      </c>
      <c r="D17" s="26" t="s">
        <v>39</v>
      </c>
      <c r="E17" s="27">
        <v>31040</v>
      </c>
      <c r="F17" s="28">
        <v>95.463520000000003</v>
      </c>
      <c r="G17" s="29">
        <v>2.9085529999999998E-2</v>
      </c>
      <c r="H17" s="24" t="s">
        <v>151</v>
      </c>
    </row>
    <row r="18" spans="1:8" x14ac:dyDescent="0.2">
      <c r="A18" s="25">
        <v>12</v>
      </c>
      <c r="B18" s="26" t="s">
        <v>405</v>
      </c>
      <c r="C18" s="26" t="s">
        <v>406</v>
      </c>
      <c r="D18" s="26" t="s">
        <v>207</v>
      </c>
      <c r="E18" s="27">
        <v>13180</v>
      </c>
      <c r="F18" s="28">
        <v>92.510419999999996</v>
      </c>
      <c r="G18" s="29">
        <v>2.8185789999999999E-2</v>
      </c>
      <c r="H18" s="24" t="s">
        <v>151</v>
      </c>
    </row>
    <row r="19" spans="1:8" x14ac:dyDescent="0.2">
      <c r="A19" s="25">
        <v>13</v>
      </c>
      <c r="B19" s="26" t="s">
        <v>426</v>
      </c>
      <c r="C19" s="26" t="s">
        <v>427</v>
      </c>
      <c r="D19" s="26" t="s">
        <v>207</v>
      </c>
      <c r="E19" s="27">
        <v>15429</v>
      </c>
      <c r="F19" s="28">
        <v>91.1313885</v>
      </c>
      <c r="G19" s="29">
        <v>2.7765629999999999E-2</v>
      </c>
      <c r="H19" s="24" t="s">
        <v>151</v>
      </c>
    </row>
    <row r="20" spans="1:8" x14ac:dyDescent="0.2">
      <c r="A20" s="25">
        <v>14</v>
      </c>
      <c r="B20" s="26" t="s">
        <v>402</v>
      </c>
      <c r="C20" s="26" t="s">
        <v>403</v>
      </c>
      <c r="D20" s="26" t="s">
        <v>404</v>
      </c>
      <c r="E20" s="27">
        <v>5857</v>
      </c>
      <c r="F20" s="28">
        <v>90.200728499999997</v>
      </c>
      <c r="G20" s="29">
        <v>2.7482079999999999E-2</v>
      </c>
      <c r="H20" s="24" t="s">
        <v>151</v>
      </c>
    </row>
    <row r="21" spans="1:8" x14ac:dyDescent="0.2">
      <c r="A21" s="25">
        <v>15</v>
      </c>
      <c r="B21" s="26" t="s">
        <v>415</v>
      </c>
      <c r="C21" s="26" t="s">
        <v>416</v>
      </c>
      <c r="D21" s="26" t="s">
        <v>39</v>
      </c>
      <c r="E21" s="27">
        <v>141618</v>
      </c>
      <c r="F21" s="28">
        <v>88.270499400000006</v>
      </c>
      <c r="G21" s="29">
        <v>2.6893980000000001E-2</v>
      </c>
      <c r="H21" s="24" t="s">
        <v>151</v>
      </c>
    </row>
    <row r="22" spans="1:8" x14ac:dyDescent="0.2">
      <c r="A22" s="25">
        <v>16</v>
      </c>
      <c r="B22" s="26" t="s">
        <v>424</v>
      </c>
      <c r="C22" s="26" t="s">
        <v>425</v>
      </c>
      <c r="D22" s="26" t="s">
        <v>113</v>
      </c>
      <c r="E22" s="27">
        <v>10672</v>
      </c>
      <c r="F22" s="28">
        <v>87.931944000000001</v>
      </c>
      <c r="G22" s="29">
        <v>2.6790830000000002E-2</v>
      </c>
      <c r="H22" s="24" t="s">
        <v>151</v>
      </c>
    </row>
    <row r="23" spans="1:8" x14ac:dyDescent="0.2">
      <c r="A23" s="25">
        <v>17</v>
      </c>
      <c r="B23" s="26" t="s">
        <v>411</v>
      </c>
      <c r="C23" s="26" t="s">
        <v>412</v>
      </c>
      <c r="D23" s="26" t="s">
        <v>39</v>
      </c>
      <c r="E23" s="27">
        <v>241296</v>
      </c>
      <c r="F23" s="28">
        <v>85.949635200000003</v>
      </c>
      <c r="G23" s="29">
        <v>2.6186870000000001E-2</v>
      </c>
      <c r="H23" s="24" t="s">
        <v>151</v>
      </c>
    </row>
    <row r="24" spans="1:8" ht="25.5" x14ac:dyDescent="0.2">
      <c r="A24" s="25">
        <v>18</v>
      </c>
      <c r="B24" s="26" t="s">
        <v>413</v>
      </c>
      <c r="C24" s="26" t="s">
        <v>414</v>
      </c>
      <c r="D24" s="26" t="s">
        <v>210</v>
      </c>
      <c r="E24" s="27">
        <v>15078</v>
      </c>
      <c r="F24" s="28">
        <v>85.514876999999998</v>
      </c>
      <c r="G24" s="29">
        <v>2.605441E-2</v>
      </c>
      <c r="H24" s="24" t="s">
        <v>151</v>
      </c>
    </row>
    <row r="25" spans="1:8" ht="25.5" x14ac:dyDescent="0.2">
      <c r="A25" s="25">
        <v>19</v>
      </c>
      <c r="B25" s="26" t="s">
        <v>421</v>
      </c>
      <c r="C25" s="26" t="s">
        <v>422</v>
      </c>
      <c r="D25" s="26" t="s">
        <v>423</v>
      </c>
      <c r="E25" s="27">
        <v>21854</v>
      </c>
      <c r="F25" s="28">
        <v>83.121689000000003</v>
      </c>
      <c r="G25" s="29">
        <v>2.5325259999999999E-2</v>
      </c>
      <c r="H25" s="24" t="s">
        <v>151</v>
      </c>
    </row>
    <row r="26" spans="1:8" ht="25.5" x14ac:dyDescent="0.2">
      <c r="A26" s="25">
        <v>20</v>
      </c>
      <c r="B26" s="26" t="s">
        <v>419</v>
      </c>
      <c r="C26" s="26" t="s">
        <v>420</v>
      </c>
      <c r="D26" s="26" t="s">
        <v>210</v>
      </c>
      <c r="E26" s="27">
        <v>1573</v>
      </c>
      <c r="F26" s="28">
        <v>81.434996499999997</v>
      </c>
      <c r="G26" s="29">
        <v>2.4811360000000001E-2</v>
      </c>
      <c r="H26" s="24" t="s">
        <v>151</v>
      </c>
    </row>
    <row r="27" spans="1:8" x14ac:dyDescent="0.2">
      <c r="A27" s="25">
        <v>21</v>
      </c>
      <c r="B27" s="26" t="s">
        <v>34</v>
      </c>
      <c r="C27" s="26" t="s">
        <v>35</v>
      </c>
      <c r="D27" s="26" t="s">
        <v>36</v>
      </c>
      <c r="E27" s="27">
        <v>1222</v>
      </c>
      <c r="F27" s="28">
        <v>73.908393000000004</v>
      </c>
      <c r="G27" s="29">
        <v>2.2518179999999999E-2</v>
      </c>
      <c r="H27" s="24" t="s">
        <v>151</v>
      </c>
    </row>
    <row r="28" spans="1:8" x14ac:dyDescent="0.2">
      <c r="A28" s="25">
        <v>22</v>
      </c>
      <c r="B28" s="26" t="s">
        <v>236</v>
      </c>
      <c r="C28" s="26" t="s">
        <v>237</v>
      </c>
      <c r="D28" s="26" t="s">
        <v>113</v>
      </c>
      <c r="E28" s="27">
        <v>601</v>
      </c>
      <c r="F28" s="28">
        <v>70.975094999999996</v>
      </c>
      <c r="G28" s="29">
        <v>2.162447E-2</v>
      </c>
      <c r="H28" s="24" t="s">
        <v>151</v>
      </c>
    </row>
    <row r="29" spans="1:8" x14ac:dyDescent="0.2">
      <c r="A29" s="25">
        <v>23</v>
      </c>
      <c r="B29" s="26" t="s">
        <v>55</v>
      </c>
      <c r="C29" s="26" t="s">
        <v>56</v>
      </c>
      <c r="D29" s="26" t="s">
        <v>57</v>
      </c>
      <c r="E29" s="27">
        <v>5587</v>
      </c>
      <c r="F29" s="28">
        <v>69.329082999999997</v>
      </c>
      <c r="G29" s="29">
        <v>2.1122970000000001E-2</v>
      </c>
      <c r="H29" s="24" t="s">
        <v>151</v>
      </c>
    </row>
    <row r="30" spans="1:8" x14ac:dyDescent="0.2">
      <c r="A30" s="25">
        <v>24</v>
      </c>
      <c r="B30" s="26" t="s">
        <v>68</v>
      </c>
      <c r="C30" s="26" t="s">
        <v>69</v>
      </c>
      <c r="D30" s="26" t="s">
        <v>13</v>
      </c>
      <c r="E30" s="27">
        <v>6049</v>
      </c>
      <c r="F30" s="28">
        <v>68.961624499999999</v>
      </c>
      <c r="G30" s="29">
        <v>2.1011019999999998E-2</v>
      </c>
      <c r="H30" s="24" t="s">
        <v>151</v>
      </c>
    </row>
    <row r="31" spans="1:8" x14ac:dyDescent="0.2">
      <c r="A31" s="25">
        <v>25</v>
      </c>
      <c r="B31" s="26" t="s">
        <v>109</v>
      </c>
      <c r="C31" s="26" t="s">
        <v>110</v>
      </c>
      <c r="D31" s="26" t="s">
        <v>36</v>
      </c>
      <c r="E31" s="27">
        <v>3026</v>
      </c>
      <c r="F31" s="28">
        <v>63.606520000000003</v>
      </c>
      <c r="G31" s="29">
        <v>1.9379440000000001E-2</v>
      </c>
      <c r="H31" s="24" t="s">
        <v>151</v>
      </c>
    </row>
    <row r="32" spans="1:8" x14ac:dyDescent="0.2">
      <c r="A32" s="25">
        <v>26</v>
      </c>
      <c r="B32" s="26" t="s">
        <v>430</v>
      </c>
      <c r="C32" s="26" t="s">
        <v>431</v>
      </c>
      <c r="D32" s="26" t="s">
        <v>233</v>
      </c>
      <c r="E32" s="27">
        <v>8090</v>
      </c>
      <c r="F32" s="28">
        <v>61.289839999999998</v>
      </c>
      <c r="G32" s="29">
        <v>1.8673599999999999E-2</v>
      </c>
      <c r="H32" s="24" t="s">
        <v>151</v>
      </c>
    </row>
    <row r="33" spans="1:8" x14ac:dyDescent="0.2">
      <c r="A33" s="25">
        <v>27</v>
      </c>
      <c r="B33" s="26" t="s">
        <v>428</v>
      </c>
      <c r="C33" s="26" t="s">
        <v>429</v>
      </c>
      <c r="D33" s="26" t="s">
        <v>36</v>
      </c>
      <c r="E33" s="27">
        <v>11627</v>
      </c>
      <c r="F33" s="28">
        <v>60.553415999999999</v>
      </c>
      <c r="G33" s="29">
        <v>1.844923E-2</v>
      </c>
      <c r="H33" s="24" t="s">
        <v>151</v>
      </c>
    </row>
    <row r="34" spans="1:8" ht="25.5" x14ac:dyDescent="0.2">
      <c r="A34" s="25">
        <v>28</v>
      </c>
      <c r="B34" s="26" t="s">
        <v>76</v>
      </c>
      <c r="C34" s="26" t="s">
        <v>77</v>
      </c>
      <c r="D34" s="26" t="s">
        <v>25</v>
      </c>
      <c r="E34" s="27">
        <v>1255</v>
      </c>
      <c r="F34" s="28">
        <v>53.692037499999998</v>
      </c>
      <c r="G34" s="29">
        <v>1.6358729999999998E-2</v>
      </c>
      <c r="H34" s="24" t="s">
        <v>151</v>
      </c>
    </row>
    <row r="35" spans="1:8" x14ac:dyDescent="0.2">
      <c r="A35" s="25">
        <v>29</v>
      </c>
      <c r="B35" s="26" t="s">
        <v>271</v>
      </c>
      <c r="C35" s="26" t="s">
        <v>272</v>
      </c>
      <c r="D35" s="26" t="s">
        <v>113</v>
      </c>
      <c r="E35" s="27">
        <v>3287</v>
      </c>
      <c r="F35" s="28">
        <v>53.637265999999997</v>
      </c>
      <c r="G35" s="29">
        <v>1.6342039999999999E-2</v>
      </c>
      <c r="H35" s="24" t="s">
        <v>151</v>
      </c>
    </row>
    <row r="36" spans="1:8" x14ac:dyDescent="0.2">
      <c r="A36" s="25">
        <v>30</v>
      </c>
      <c r="B36" s="26" t="s">
        <v>434</v>
      </c>
      <c r="C36" s="26" t="s">
        <v>435</v>
      </c>
      <c r="D36" s="26" t="s">
        <v>374</v>
      </c>
      <c r="E36" s="27">
        <v>10471</v>
      </c>
      <c r="F36" s="28">
        <v>51.538262000000003</v>
      </c>
      <c r="G36" s="29">
        <v>1.5702520000000001E-2</v>
      </c>
      <c r="H36" s="24" t="s">
        <v>151</v>
      </c>
    </row>
    <row r="37" spans="1:8" x14ac:dyDescent="0.2">
      <c r="A37" s="25">
        <v>31</v>
      </c>
      <c r="B37" s="26" t="s">
        <v>466</v>
      </c>
      <c r="C37" s="26" t="s">
        <v>467</v>
      </c>
      <c r="D37" s="26" t="s">
        <v>36</v>
      </c>
      <c r="E37" s="27">
        <v>8418</v>
      </c>
      <c r="F37" s="28">
        <v>46.589421000000002</v>
      </c>
      <c r="G37" s="29">
        <v>1.4194719999999999E-2</v>
      </c>
      <c r="H37" s="24" t="s">
        <v>151</v>
      </c>
    </row>
    <row r="38" spans="1:8" x14ac:dyDescent="0.2">
      <c r="A38" s="25">
        <v>32</v>
      </c>
      <c r="B38" s="26" t="s">
        <v>436</v>
      </c>
      <c r="C38" s="26" t="s">
        <v>437</v>
      </c>
      <c r="D38" s="26" t="s">
        <v>33</v>
      </c>
      <c r="E38" s="27">
        <v>4636</v>
      </c>
      <c r="F38" s="28">
        <v>37.894663999999999</v>
      </c>
      <c r="G38" s="29">
        <v>1.1545629999999999E-2</v>
      </c>
      <c r="H38" s="24" t="s">
        <v>151</v>
      </c>
    </row>
    <row r="39" spans="1:8" x14ac:dyDescent="0.2">
      <c r="A39" s="25">
        <v>33</v>
      </c>
      <c r="B39" s="26" t="s">
        <v>432</v>
      </c>
      <c r="C39" s="26" t="s">
        <v>433</v>
      </c>
      <c r="D39" s="26" t="s">
        <v>33</v>
      </c>
      <c r="E39" s="27">
        <v>4812</v>
      </c>
      <c r="F39" s="28">
        <v>34.891812000000002</v>
      </c>
      <c r="G39" s="29">
        <v>1.063073E-2</v>
      </c>
      <c r="H39" s="24" t="s">
        <v>151</v>
      </c>
    </row>
    <row r="40" spans="1:8" x14ac:dyDescent="0.2">
      <c r="A40" s="25">
        <v>34</v>
      </c>
      <c r="B40" s="26" t="s">
        <v>442</v>
      </c>
      <c r="C40" s="26" t="s">
        <v>443</v>
      </c>
      <c r="D40" s="26" t="s">
        <v>134</v>
      </c>
      <c r="E40" s="27">
        <v>19513</v>
      </c>
      <c r="F40" s="28">
        <v>28.2040902</v>
      </c>
      <c r="G40" s="29">
        <v>8.5931400000000008E-3</v>
      </c>
      <c r="H40" s="24" t="s">
        <v>151</v>
      </c>
    </row>
    <row r="41" spans="1:8" x14ac:dyDescent="0.2">
      <c r="A41" s="25">
        <v>35</v>
      </c>
      <c r="B41" s="26" t="s">
        <v>409</v>
      </c>
      <c r="C41" s="26" t="s">
        <v>410</v>
      </c>
      <c r="D41" s="26" t="s">
        <v>36</v>
      </c>
      <c r="E41" s="27">
        <v>2350</v>
      </c>
      <c r="F41" s="28">
        <v>28.107175000000002</v>
      </c>
      <c r="G41" s="29">
        <v>8.5636099999999993E-3</v>
      </c>
      <c r="H41" s="24" t="s">
        <v>151</v>
      </c>
    </row>
    <row r="42" spans="1:8" x14ac:dyDescent="0.2">
      <c r="A42" s="25">
        <v>36</v>
      </c>
      <c r="B42" s="26" t="s">
        <v>448</v>
      </c>
      <c r="C42" s="26" t="s">
        <v>449</v>
      </c>
      <c r="D42" s="26" t="s">
        <v>75</v>
      </c>
      <c r="E42" s="27">
        <v>4242</v>
      </c>
      <c r="F42" s="28">
        <v>21.243936000000001</v>
      </c>
      <c r="G42" s="29">
        <v>6.4725399999999997E-3</v>
      </c>
      <c r="H42" s="24" t="s">
        <v>151</v>
      </c>
    </row>
    <row r="43" spans="1:8" x14ac:dyDescent="0.2">
      <c r="A43" s="22"/>
      <c r="B43" s="22"/>
      <c r="C43" s="23" t="s">
        <v>150</v>
      </c>
      <c r="D43" s="22"/>
      <c r="E43" s="22" t="s">
        <v>151</v>
      </c>
      <c r="F43" s="30">
        <v>3156.6978568</v>
      </c>
      <c r="G43" s="31">
        <v>0.96177299999999999</v>
      </c>
      <c r="H43" s="24" t="s">
        <v>151</v>
      </c>
    </row>
    <row r="44" spans="1:8" x14ac:dyDescent="0.2">
      <c r="A44" s="22"/>
      <c r="B44" s="22"/>
      <c r="C44" s="32"/>
      <c r="D44" s="22"/>
      <c r="E44" s="22"/>
      <c r="F44" s="33"/>
      <c r="G44" s="33"/>
      <c r="H44" s="24" t="s">
        <v>151</v>
      </c>
    </row>
    <row r="45" spans="1:8" x14ac:dyDescent="0.2">
      <c r="A45" s="22"/>
      <c r="B45" s="22"/>
      <c r="C45" s="23" t="s">
        <v>152</v>
      </c>
      <c r="D45" s="22"/>
      <c r="E45" s="22"/>
      <c r="F45" s="22"/>
      <c r="G45" s="22"/>
      <c r="H45" s="24" t="s">
        <v>151</v>
      </c>
    </row>
    <row r="46" spans="1:8" x14ac:dyDescent="0.2">
      <c r="A46" s="22"/>
      <c r="B46" s="22"/>
      <c r="C46" s="23" t="s">
        <v>150</v>
      </c>
      <c r="D46" s="22"/>
      <c r="E46" s="22" t="s">
        <v>151</v>
      </c>
      <c r="F46" s="34" t="s">
        <v>153</v>
      </c>
      <c r="G46" s="31">
        <v>0</v>
      </c>
      <c r="H46" s="24" t="s">
        <v>151</v>
      </c>
    </row>
    <row r="47" spans="1:8" x14ac:dyDescent="0.2">
      <c r="A47" s="22"/>
      <c r="B47" s="22"/>
      <c r="C47" s="32"/>
      <c r="D47" s="22"/>
      <c r="E47" s="22"/>
      <c r="F47" s="33"/>
      <c r="G47" s="33"/>
      <c r="H47" s="24" t="s">
        <v>151</v>
      </c>
    </row>
    <row r="48" spans="1:8" x14ac:dyDescent="0.2">
      <c r="A48" s="22"/>
      <c r="B48" s="22"/>
      <c r="C48" s="23" t="s">
        <v>154</v>
      </c>
      <c r="D48" s="22"/>
      <c r="E48" s="22"/>
      <c r="F48" s="22"/>
      <c r="G48" s="22"/>
      <c r="H48" s="24" t="s">
        <v>151</v>
      </c>
    </row>
    <row r="49" spans="1:8" x14ac:dyDescent="0.2">
      <c r="A49" s="22"/>
      <c r="B49" s="22"/>
      <c r="C49" s="23" t="s">
        <v>150</v>
      </c>
      <c r="D49" s="22"/>
      <c r="E49" s="22" t="s">
        <v>151</v>
      </c>
      <c r="F49" s="34" t="s">
        <v>153</v>
      </c>
      <c r="G49" s="31">
        <v>0</v>
      </c>
      <c r="H49" s="24" t="s">
        <v>151</v>
      </c>
    </row>
    <row r="50" spans="1:8" x14ac:dyDescent="0.2">
      <c r="A50" s="22"/>
      <c r="B50" s="22"/>
      <c r="C50" s="32"/>
      <c r="D50" s="22"/>
      <c r="E50" s="22"/>
      <c r="F50" s="33"/>
      <c r="G50" s="33"/>
      <c r="H50" s="24" t="s">
        <v>151</v>
      </c>
    </row>
    <row r="51" spans="1:8" x14ac:dyDescent="0.2">
      <c r="A51" s="22"/>
      <c r="B51" s="22"/>
      <c r="C51" s="23" t="s">
        <v>155</v>
      </c>
      <c r="D51" s="22"/>
      <c r="E51" s="22"/>
      <c r="F51" s="22"/>
      <c r="G51" s="22"/>
      <c r="H51" s="24" t="s">
        <v>151</v>
      </c>
    </row>
    <row r="52" spans="1:8" x14ac:dyDescent="0.2">
      <c r="A52" s="22"/>
      <c r="B52" s="22"/>
      <c r="C52" s="23" t="s">
        <v>150</v>
      </c>
      <c r="D52" s="22"/>
      <c r="E52" s="22" t="s">
        <v>151</v>
      </c>
      <c r="F52" s="34" t="s">
        <v>153</v>
      </c>
      <c r="G52" s="31">
        <v>0</v>
      </c>
      <c r="H52" s="24" t="s">
        <v>151</v>
      </c>
    </row>
    <row r="53" spans="1:8" x14ac:dyDescent="0.2">
      <c r="A53" s="22"/>
      <c r="B53" s="22"/>
      <c r="C53" s="32"/>
      <c r="D53" s="22"/>
      <c r="E53" s="22"/>
      <c r="F53" s="33"/>
      <c r="G53" s="33"/>
      <c r="H53" s="24" t="s">
        <v>151</v>
      </c>
    </row>
    <row r="54" spans="1:8" x14ac:dyDescent="0.2">
      <c r="A54" s="22"/>
      <c r="B54" s="22"/>
      <c r="C54" s="23" t="s">
        <v>156</v>
      </c>
      <c r="D54" s="22"/>
      <c r="E54" s="22"/>
      <c r="F54" s="33"/>
      <c r="G54" s="33"/>
      <c r="H54" s="24" t="s">
        <v>151</v>
      </c>
    </row>
    <row r="55" spans="1:8" x14ac:dyDescent="0.2">
      <c r="A55" s="22"/>
      <c r="B55" s="22"/>
      <c r="C55" s="23" t="s">
        <v>150</v>
      </c>
      <c r="D55" s="22"/>
      <c r="E55" s="22" t="s">
        <v>151</v>
      </c>
      <c r="F55" s="34" t="s">
        <v>153</v>
      </c>
      <c r="G55" s="31">
        <v>0</v>
      </c>
      <c r="H55" s="24" t="s">
        <v>151</v>
      </c>
    </row>
    <row r="56" spans="1:8" x14ac:dyDescent="0.2">
      <c r="A56" s="22"/>
      <c r="B56" s="22"/>
      <c r="C56" s="32"/>
      <c r="D56" s="22"/>
      <c r="E56" s="22"/>
      <c r="F56" s="33"/>
      <c r="G56" s="33"/>
      <c r="H56" s="24" t="s">
        <v>151</v>
      </c>
    </row>
    <row r="57" spans="1:8" x14ac:dyDescent="0.2">
      <c r="A57" s="22"/>
      <c r="B57" s="22"/>
      <c r="C57" s="23" t="s">
        <v>157</v>
      </c>
      <c r="D57" s="22"/>
      <c r="E57" s="22"/>
      <c r="F57" s="33"/>
      <c r="G57" s="33"/>
      <c r="H57" s="24" t="s">
        <v>151</v>
      </c>
    </row>
    <row r="58" spans="1:8" x14ac:dyDescent="0.2">
      <c r="A58" s="22"/>
      <c r="B58" s="22"/>
      <c r="C58" s="23" t="s">
        <v>150</v>
      </c>
      <c r="D58" s="22"/>
      <c r="E58" s="22" t="s">
        <v>151</v>
      </c>
      <c r="F58" s="34" t="s">
        <v>153</v>
      </c>
      <c r="G58" s="31">
        <v>0</v>
      </c>
      <c r="H58" s="24" t="s">
        <v>151</v>
      </c>
    </row>
    <row r="59" spans="1:8" x14ac:dyDescent="0.2">
      <c r="A59" s="22"/>
      <c r="B59" s="22"/>
      <c r="C59" s="32"/>
      <c r="D59" s="22"/>
      <c r="E59" s="22"/>
      <c r="F59" s="33"/>
      <c r="G59" s="33"/>
      <c r="H59" s="24" t="s">
        <v>151</v>
      </c>
    </row>
    <row r="60" spans="1:8" x14ac:dyDescent="0.2">
      <c r="A60" s="22"/>
      <c r="B60" s="22"/>
      <c r="C60" s="23" t="s">
        <v>158</v>
      </c>
      <c r="D60" s="22"/>
      <c r="E60" s="22"/>
      <c r="F60" s="30">
        <v>3156.6978568</v>
      </c>
      <c r="G60" s="31">
        <v>0.96177299999999999</v>
      </c>
      <c r="H60" s="24" t="s">
        <v>151</v>
      </c>
    </row>
    <row r="61" spans="1:8" x14ac:dyDescent="0.2">
      <c r="A61" s="22"/>
      <c r="B61" s="22"/>
      <c r="C61" s="32"/>
      <c r="D61" s="22"/>
      <c r="E61" s="22"/>
      <c r="F61" s="33"/>
      <c r="G61" s="33"/>
      <c r="H61" s="24" t="s">
        <v>151</v>
      </c>
    </row>
    <row r="62" spans="1:8" x14ac:dyDescent="0.2">
      <c r="A62" s="22"/>
      <c r="B62" s="22"/>
      <c r="C62" s="23" t="s">
        <v>159</v>
      </c>
      <c r="D62" s="22"/>
      <c r="E62" s="22"/>
      <c r="F62" s="33"/>
      <c r="G62" s="33"/>
      <c r="H62" s="24" t="s">
        <v>151</v>
      </c>
    </row>
    <row r="63" spans="1:8" x14ac:dyDescent="0.2">
      <c r="A63" s="22"/>
      <c r="B63" s="22"/>
      <c r="C63" s="23" t="s">
        <v>10</v>
      </c>
      <c r="D63" s="22"/>
      <c r="E63" s="22"/>
      <c r="F63" s="33"/>
      <c r="G63" s="33"/>
      <c r="H63" s="24" t="s">
        <v>151</v>
      </c>
    </row>
    <row r="64" spans="1:8" x14ac:dyDescent="0.2">
      <c r="A64" s="22"/>
      <c r="B64" s="22"/>
      <c r="C64" s="23" t="s">
        <v>150</v>
      </c>
      <c r="D64" s="22"/>
      <c r="E64" s="22" t="s">
        <v>151</v>
      </c>
      <c r="F64" s="34" t="s">
        <v>153</v>
      </c>
      <c r="G64" s="31">
        <v>0</v>
      </c>
      <c r="H64" s="24" t="s">
        <v>151</v>
      </c>
    </row>
    <row r="65" spans="1:8" x14ac:dyDescent="0.2">
      <c r="A65" s="22"/>
      <c r="B65" s="22"/>
      <c r="C65" s="32"/>
      <c r="D65" s="22"/>
      <c r="E65" s="22"/>
      <c r="F65" s="33"/>
      <c r="G65" s="33"/>
      <c r="H65" s="24" t="s">
        <v>151</v>
      </c>
    </row>
    <row r="66" spans="1:8" x14ac:dyDescent="0.2">
      <c r="A66" s="22"/>
      <c r="B66" s="22"/>
      <c r="C66" s="23" t="s">
        <v>160</v>
      </c>
      <c r="D66" s="22"/>
      <c r="E66" s="22"/>
      <c r="F66" s="22"/>
      <c r="G66" s="22"/>
      <c r="H66" s="24" t="s">
        <v>151</v>
      </c>
    </row>
    <row r="67" spans="1:8" x14ac:dyDescent="0.2">
      <c r="A67" s="22"/>
      <c r="B67" s="22"/>
      <c r="C67" s="23" t="s">
        <v>150</v>
      </c>
      <c r="D67" s="22"/>
      <c r="E67" s="22" t="s">
        <v>151</v>
      </c>
      <c r="F67" s="34" t="s">
        <v>153</v>
      </c>
      <c r="G67" s="31">
        <v>0</v>
      </c>
      <c r="H67" s="24" t="s">
        <v>151</v>
      </c>
    </row>
    <row r="68" spans="1:8" x14ac:dyDescent="0.2">
      <c r="A68" s="22"/>
      <c r="B68" s="22"/>
      <c r="C68" s="32"/>
      <c r="D68" s="22"/>
      <c r="E68" s="22"/>
      <c r="F68" s="33"/>
      <c r="G68" s="33"/>
      <c r="H68" s="24" t="s">
        <v>151</v>
      </c>
    </row>
    <row r="69" spans="1:8" x14ac:dyDescent="0.2">
      <c r="A69" s="22"/>
      <c r="B69" s="22"/>
      <c r="C69" s="23" t="s">
        <v>161</v>
      </c>
      <c r="D69" s="22"/>
      <c r="E69" s="22"/>
      <c r="F69" s="22"/>
      <c r="G69" s="22"/>
      <c r="H69" s="24" t="s">
        <v>151</v>
      </c>
    </row>
    <row r="70" spans="1:8" x14ac:dyDescent="0.2">
      <c r="A70" s="22"/>
      <c r="B70" s="22"/>
      <c r="C70" s="23" t="s">
        <v>150</v>
      </c>
      <c r="D70" s="22"/>
      <c r="E70" s="22" t="s">
        <v>151</v>
      </c>
      <c r="F70" s="34" t="s">
        <v>153</v>
      </c>
      <c r="G70" s="31">
        <v>0</v>
      </c>
      <c r="H70" s="24" t="s">
        <v>151</v>
      </c>
    </row>
    <row r="71" spans="1:8" x14ac:dyDescent="0.2">
      <c r="A71" s="22"/>
      <c r="B71" s="22"/>
      <c r="C71" s="32"/>
      <c r="D71" s="22"/>
      <c r="E71" s="22"/>
      <c r="F71" s="33"/>
      <c r="G71" s="33"/>
      <c r="H71" s="24" t="s">
        <v>151</v>
      </c>
    </row>
    <row r="72" spans="1:8" x14ac:dyDescent="0.2">
      <c r="A72" s="22"/>
      <c r="B72" s="22"/>
      <c r="C72" s="23" t="s">
        <v>162</v>
      </c>
      <c r="D72" s="22"/>
      <c r="E72" s="22"/>
      <c r="F72" s="33"/>
      <c r="G72" s="33"/>
      <c r="H72" s="24" t="s">
        <v>151</v>
      </c>
    </row>
    <row r="73" spans="1:8" x14ac:dyDescent="0.2">
      <c r="A73" s="22"/>
      <c r="B73" s="22"/>
      <c r="C73" s="23" t="s">
        <v>150</v>
      </c>
      <c r="D73" s="22"/>
      <c r="E73" s="22" t="s">
        <v>151</v>
      </c>
      <c r="F73" s="34" t="s">
        <v>153</v>
      </c>
      <c r="G73" s="31">
        <v>0</v>
      </c>
      <c r="H73" s="24" t="s">
        <v>151</v>
      </c>
    </row>
    <row r="74" spans="1:8" x14ac:dyDescent="0.2">
      <c r="A74" s="22"/>
      <c r="B74" s="22"/>
      <c r="C74" s="32"/>
      <c r="D74" s="22"/>
      <c r="E74" s="22"/>
      <c r="F74" s="33"/>
      <c r="G74" s="33"/>
      <c r="H74" s="24" t="s">
        <v>151</v>
      </c>
    </row>
    <row r="75" spans="1:8" x14ac:dyDescent="0.2">
      <c r="A75" s="22"/>
      <c r="B75" s="22"/>
      <c r="C75" s="23" t="s">
        <v>163</v>
      </c>
      <c r="D75" s="22"/>
      <c r="E75" s="22"/>
      <c r="F75" s="30">
        <v>0</v>
      </c>
      <c r="G75" s="31">
        <v>0</v>
      </c>
      <c r="H75" s="24" t="s">
        <v>151</v>
      </c>
    </row>
    <row r="76" spans="1:8" x14ac:dyDescent="0.2">
      <c r="A76" s="22"/>
      <c r="B76" s="22"/>
      <c r="C76" s="32"/>
      <c r="D76" s="22"/>
      <c r="E76" s="22"/>
      <c r="F76" s="33"/>
      <c r="G76" s="33"/>
      <c r="H76" s="24" t="s">
        <v>151</v>
      </c>
    </row>
    <row r="77" spans="1:8" x14ac:dyDescent="0.2">
      <c r="A77" s="22"/>
      <c r="B77" s="22"/>
      <c r="C77" s="23" t="s">
        <v>164</v>
      </c>
      <c r="D77" s="22"/>
      <c r="E77" s="22"/>
      <c r="F77" s="33"/>
      <c r="G77" s="33"/>
      <c r="H77" s="24" t="s">
        <v>151</v>
      </c>
    </row>
    <row r="78" spans="1:8" x14ac:dyDescent="0.2">
      <c r="A78" s="22"/>
      <c r="B78" s="22"/>
      <c r="C78" s="23" t="s">
        <v>165</v>
      </c>
      <c r="D78" s="22"/>
      <c r="E78" s="22"/>
      <c r="F78" s="33"/>
      <c r="G78" s="33"/>
      <c r="H78" s="24" t="s">
        <v>151</v>
      </c>
    </row>
    <row r="79" spans="1:8" x14ac:dyDescent="0.2">
      <c r="A79" s="22"/>
      <c r="B79" s="22"/>
      <c r="C79" s="23" t="s">
        <v>150</v>
      </c>
      <c r="D79" s="22"/>
      <c r="E79" s="22" t="s">
        <v>151</v>
      </c>
      <c r="F79" s="34" t="s">
        <v>153</v>
      </c>
      <c r="G79" s="31">
        <v>0</v>
      </c>
      <c r="H79" s="24" t="s">
        <v>151</v>
      </c>
    </row>
    <row r="80" spans="1:8" x14ac:dyDescent="0.2">
      <c r="A80" s="22"/>
      <c r="B80" s="22"/>
      <c r="C80" s="32"/>
      <c r="D80" s="22"/>
      <c r="E80" s="22"/>
      <c r="F80" s="33"/>
      <c r="G80" s="33"/>
      <c r="H80" s="24" t="s">
        <v>151</v>
      </c>
    </row>
    <row r="81" spans="1:8" x14ac:dyDescent="0.2">
      <c r="A81" s="22"/>
      <c r="B81" s="22"/>
      <c r="C81" s="23" t="s">
        <v>166</v>
      </c>
      <c r="D81" s="22"/>
      <c r="E81" s="22"/>
      <c r="F81" s="33"/>
      <c r="G81" s="33"/>
      <c r="H81" s="24" t="s">
        <v>151</v>
      </c>
    </row>
    <row r="82" spans="1:8" x14ac:dyDescent="0.2">
      <c r="A82" s="22"/>
      <c r="B82" s="22"/>
      <c r="C82" s="23" t="s">
        <v>150</v>
      </c>
      <c r="D82" s="22"/>
      <c r="E82" s="22" t="s">
        <v>151</v>
      </c>
      <c r="F82" s="34" t="s">
        <v>153</v>
      </c>
      <c r="G82" s="31">
        <v>0</v>
      </c>
      <c r="H82" s="24" t="s">
        <v>151</v>
      </c>
    </row>
    <row r="83" spans="1:8" x14ac:dyDescent="0.2">
      <c r="A83" s="22"/>
      <c r="B83" s="22"/>
      <c r="C83" s="32"/>
      <c r="D83" s="22"/>
      <c r="E83" s="22"/>
      <c r="F83" s="33"/>
      <c r="G83" s="33"/>
      <c r="H83" s="24" t="s">
        <v>151</v>
      </c>
    </row>
    <row r="84" spans="1:8" x14ac:dyDescent="0.2">
      <c r="A84" s="22"/>
      <c r="B84" s="22"/>
      <c r="C84" s="23" t="s">
        <v>167</v>
      </c>
      <c r="D84" s="22"/>
      <c r="E84" s="22"/>
      <c r="F84" s="33"/>
      <c r="G84" s="33"/>
      <c r="H84" s="24" t="s">
        <v>151</v>
      </c>
    </row>
    <row r="85" spans="1:8" x14ac:dyDescent="0.2">
      <c r="A85" s="22"/>
      <c r="B85" s="22"/>
      <c r="C85" s="23" t="s">
        <v>150</v>
      </c>
      <c r="D85" s="22"/>
      <c r="E85" s="22" t="s">
        <v>151</v>
      </c>
      <c r="F85" s="34" t="s">
        <v>153</v>
      </c>
      <c r="G85" s="31">
        <v>0</v>
      </c>
      <c r="H85" s="24" t="s">
        <v>151</v>
      </c>
    </row>
    <row r="86" spans="1:8" x14ac:dyDescent="0.2">
      <c r="A86" s="22"/>
      <c r="B86" s="22"/>
      <c r="C86" s="32"/>
      <c r="D86" s="22"/>
      <c r="E86" s="22"/>
      <c r="F86" s="33"/>
      <c r="G86" s="33"/>
      <c r="H86" s="24" t="s">
        <v>151</v>
      </c>
    </row>
    <row r="87" spans="1:8" x14ac:dyDescent="0.2">
      <c r="A87" s="22"/>
      <c r="B87" s="22"/>
      <c r="C87" s="23" t="s">
        <v>168</v>
      </c>
      <c r="D87" s="22"/>
      <c r="E87" s="22"/>
      <c r="F87" s="33"/>
      <c r="G87" s="33"/>
      <c r="H87" s="24" t="s">
        <v>151</v>
      </c>
    </row>
    <row r="88" spans="1:8" x14ac:dyDescent="0.2">
      <c r="A88" s="25">
        <v>1</v>
      </c>
      <c r="B88" s="26"/>
      <c r="C88" s="26" t="s">
        <v>169</v>
      </c>
      <c r="D88" s="26"/>
      <c r="E88" s="35"/>
      <c r="F88" s="28">
        <v>124.8299712</v>
      </c>
      <c r="G88" s="29">
        <v>3.803281E-2</v>
      </c>
      <c r="H88" s="24">
        <v>6.66</v>
      </c>
    </row>
    <row r="89" spans="1:8" x14ac:dyDescent="0.2">
      <c r="A89" s="22"/>
      <c r="B89" s="22"/>
      <c r="C89" s="23" t="s">
        <v>150</v>
      </c>
      <c r="D89" s="22"/>
      <c r="E89" s="22" t="s">
        <v>151</v>
      </c>
      <c r="F89" s="30">
        <v>124.8299712</v>
      </c>
      <c r="G89" s="31">
        <v>3.803281E-2</v>
      </c>
      <c r="H89" s="24" t="s">
        <v>151</v>
      </c>
    </row>
    <row r="90" spans="1:8" x14ac:dyDescent="0.2">
      <c r="A90" s="22"/>
      <c r="B90" s="22"/>
      <c r="C90" s="32"/>
      <c r="D90" s="22"/>
      <c r="E90" s="22"/>
      <c r="F90" s="33"/>
      <c r="G90" s="33"/>
      <c r="H90" s="24" t="s">
        <v>151</v>
      </c>
    </row>
    <row r="91" spans="1:8" x14ac:dyDescent="0.2">
      <c r="A91" s="22"/>
      <c r="B91" s="22"/>
      <c r="C91" s="23" t="s">
        <v>170</v>
      </c>
      <c r="D91" s="22"/>
      <c r="E91" s="22"/>
      <c r="F91" s="30">
        <v>124.8299712</v>
      </c>
      <c r="G91" s="31">
        <v>3.803281E-2</v>
      </c>
      <c r="H91" s="24" t="s">
        <v>151</v>
      </c>
    </row>
    <row r="92" spans="1:8" x14ac:dyDescent="0.2">
      <c r="A92" s="22"/>
      <c r="B92" s="22"/>
      <c r="C92" s="33"/>
      <c r="D92" s="22"/>
      <c r="E92" s="22"/>
      <c r="F92" s="22"/>
      <c r="G92" s="22"/>
      <c r="H92" s="24" t="s">
        <v>151</v>
      </c>
    </row>
    <row r="93" spans="1:8" x14ac:dyDescent="0.2">
      <c r="A93" s="22"/>
      <c r="B93" s="22"/>
      <c r="C93" s="23" t="s">
        <v>171</v>
      </c>
      <c r="D93" s="22"/>
      <c r="E93" s="22"/>
      <c r="F93" s="22"/>
      <c r="G93" s="22"/>
      <c r="H93" s="24" t="s">
        <v>151</v>
      </c>
    </row>
    <row r="94" spans="1:8" x14ac:dyDescent="0.2">
      <c r="A94" s="22"/>
      <c r="B94" s="22"/>
      <c r="C94" s="23" t="s">
        <v>172</v>
      </c>
      <c r="D94" s="22"/>
      <c r="E94" s="22"/>
      <c r="F94" s="22"/>
      <c r="G94" s="22"/>
      <c r="H94" s="24" t="s">
        <v>151</v>
      </c>
    </row>
    <row r="95" spans="1:8" x14ac:dyDescent="0.2">
      <c r="A95" s="22"/>
      <c r="B95" s="22"/>
      <c r="C95" s="23" t="s">
        <v>150</v>
      </c>
      <c r="D95" s="22"/>
      <c r="E95" s="22" t="s">
        <v>151</v>
      </c>
      <c r="F95" s="34" t="s">
        <v>153</v>
      </c>
      <c r="G95" s="31">
        <v>0</v>
      </c>
      <c r="H95" s="24" t="s">
        <v>151</v>
      </c>
    </row>
    <row r="96" spans="1:8" x14ac:dyDescent="0.2">
      <c r="A96" s="22"/>
      <c r="B96" s="22"/>
      <c r="C96" s="32"/>
      <c r="D96" s="22"/>
      <c r="E96" s="22"/>
      <c r="F96" s="33"/>
      <c r="G96" s="33"/>
      <c r="H96" s="24" t="s">
        <v>151</v>
      </c>
    </row>
    <row r="97" spans="1:16" x14ac:dyDescent="0.2">
      <c r="A97" s="22"/>
      <c r="B97" s="22"/>
      <c r="C97" s="23" t="s">
        <v>173</v>
      </c>
      <c r="D97" s="22"/>
      <c r="E97" s="22"/>
      <c r="F97" s="22"/>
      <c r="G97" s="22"/>
      <c r="H97" s="24" t="s">
        <v>151</v>
      </c>
    </row>
    <row r="98" spans="1:16" x14ac:dyDescent="0.2">
      <c r="A98" s="22"/>
      <c r="B98" s="22"/>
      <c r="C98" s="23" t="s">
        <v>174</v>
      </c>
      <c r="D98" s="22"/>
      <c r="E98" s="22"/>
      <c r="F98" s="22"/>
      <c r="G98" s="22"/>
      <c r="H98" s="24" t="s">
        <v>151</v>
      </c>
    </row>
    <row r="99" spans="1:16" x14ac:dyDescent="0.2">
      <c r="A99" s="22"/>
      <c r="B99" s="22"/>
      <c r="C99" s="23" t="s">
        <v>150</v>
      </c>
      <c r="D99" s="22"/>
      <c r="E99" s="22" t="s">
        <v>151</v>
      </c>
      <c r="F99" s="34" t="s">
        <v>153</v>
      </c>
      <c r="G99" s="31">
        <v>0</v>
      </c>
      <c r="H99" s="24" t="s">
        <v>151</v>
      </c>
    </row>
    <row r="100" spans="1:16" x14ac:dyDescent="0.2">
      <c r="A100" s="22"/>
      <c r="B100" s="22"/>
      <c r="C100" s="32"/>
      <c r="D100" s="22"/>
      <c r="E100" s="22"/>
      <c r="F100" s="33"/>
      <c r="G100" s="33"/>
      <c r="H100" s="24" t="s">
        <v>151</v>
      </c>
    </row>
    <row r="101" spans="1:16" x14ac:dyDescent="0.2">
      <c r="A101" s="22"/>
      <c r="B101" s="22"/>
      <c r="C101" s="23" t="s">
        <v>175</v>
      </c>
      <c r="D101" s="22"/>
      <c r="E101" s="22"/>
      <c r="F101" s="33"/>
      <c r="G101" s="33"/>
      <c r="H101" s="24" t="s">
        <v>151</v>
      </c>
    </row>
    <row r="102" spans="1:16" x14ac:dyDescent="0.2">
      <c r="A102" s="22"/>
      <c r="B102" s="22"/>
      <c r="C102" s="23" t="s">
        <v>150</v>
      </c>
      <c r="D102" s="22"/>
      <c r="E102" s="22" t="s">
        <v>151</v>
      </c>
      <c r="F102" s="34" t="s">
        <v>153</v>
      </c>
      <c r="G102" s="31">
        <v>0</v>
      </c>
      <c r="H102" s="24" t="s">
        <v>151</v>
      </c>
    </row>
    <row r="103" spans="1:16" x14ac:dyDescent="0.2">
      <c r="A103" s="22"/>
      <c r="B103" s="22"/>
      <c r="C103" s="32"/>
      <c r="D103" s="22"/>
      <c r="E103" s="22"/>
      <c r="F103" s="33"/>
      <c r="G103" s="33"/>
      <c r="H103" s="24" t="s">
        <v>151</v>
      </c>
    </row>
    <row r="104" spans="1:16" x14ac:dyDescent="0.2">
      <c r="A104" s="35"/>
      <c r="B104" s="26"/>
      <c r="C104" s="26" t="s">
        <v>176</v>
      </c>
      <c r="D104" s="26"/>
      <c r="E104" s="35"/>
      <c r="F104" s="28">
        <v>0.63741139999999996</v>
      </c>
      <c r="G104" s="29">
        <v>1.9421E-4</v>
      </c>
      <c r="H104" s="24" t="s">
        <v>151</v>
      </c>
    </row>
    <row r="105" spans="1:16" x14ac:dyDescent="0.2">
      <c r="A105" s="32"/>
      <c r="B105" s="32"/>
      <c r="C105" s="23" t="s">
        <v>177</v>
      </c>
      <c r="D105" s="33"/>
      <c r="E105" s="33"/>
      <c r="F105" s="30">
        <v>3282.1652393999998</v>
      </c>
      <c r="G105" s="36">
        <v>1.0000000200000001</v>
      </c>
      <c r="H105" s="24" t="s">
        <v>151</v>
      </c>
    </row>
    <row r="106" spans="1:16" x14ac:dyDescent="0.2">
      <c r="A106" s="37"/>
      <c r="B106" s="37"/>
      <c r="C106" s="37"/>
      <c r="D106" s="38"/>
      <c r="E106" s="38"/>
      <c r="F106" s="38"/>
      <c r="G106" s="38"/>
    </row>
    <row r="107" spans="1:16" x14ac:dyDescent="0.2">
      <c r="A107" s="39"/>
      <c r="B107" s="230" t="s">
        <v>901</v>
      </c>
      <c r="C107" s="230"/>
      <c r="D107" s="230"/>
      <c r="E107" s="230"/>
      <c r="F107" s="230"/>
      <c r="G107" s="230"/>
      <c r="H107" s="230"/>
    </row>
    <row r="108" spans="1:16" x14ac:dyDescent="0.2">
      <c r="A108" s="39"/>
      <c r="B108" s="230" t="s">
        <v>902</v>
      </c>
      <c r="C108" s="230"/>
      <c r="D108" s="230"/>
      <c r="E108" s="230"/>
      <c r="F108" s="230"/>
      <c r="G108" s="230"/>
      <c r="H108" s="230"/>
    </row>
    <row r="109" spans="1:16" x14ac:dyDescent="0.2">
      <c r="A109" s="39"/>
      <c r="B109" s="230" t="s">
        <v>903</v>
      </c>
      <c r="C109" s="230"/>
      <c r="D109" s="230"/>
      <c r="E109" s="230"/>
      <c r="F109" s="230"/>
      <c r="G109" s="230"/>
      <c r="H109" s="230"/>
    </row>
    <row r="110" spans="1:16" s="43" customFormat="1" ht="66.75" customHeight="1" x14ac:dyDescent="0.25">
      <c r="A110" s="42"/>
      <c r="B110" s="231" t="s">
        <v>904</v>
      </c>
      <c r="C110" s="231"/>
      <c r="D110" s="231"/>
      <c r="E110" s="231"/>
      <c r="F110" s="231"/>
      <c r="G110" s="231"/>
      <c r="H110" s="231"/>
      <c r="I110"/>
      <c r="J110"/>
      <c r="K110"/>
      <c r="L110"/>
      <c r="M110"/>
      <c r="N110"/>
      <c r="O110"/>
      <c r="P110"/>
    </row>
    <row r="111" spans="1:16" x14ac:dyDescent="0.2">
      <c r="A111" s="39"/>
      <c r="B111" s="230" t="s">
        <v>905</v>
      </c>
      <c r="C111" s="230"/>
      <c r="D111" s="230"/>
      <c r="E111" s="230"/>
      <c r="F111" s="230"/>
      <c r="G111" s="230"/>
      <c r="H111" s="230"/>
    </row>
    <row r="112" spans="1:16" x14ac:dyDescent="0.2">
      <c r="A112" s="44"/>
      <c r="B112" s="245" t="s">
        <v>151</v>
      </c>
      <c r="C112" s="245"/>
      <c r="D112" s="245"/>
      <c r="E112" s="245"/>
      <c r="F112" s="245"/>
      <c r="G112" s="45"/>
    </row>
    <row r="113" spans="1:8" x14ac:dyDescent="0.2">
      <c r="A113" s="44"/>
      <c r="B113" s="44"/>
      <c r="C113" s="44"/>
      <c r="D113" s="45"/>
      <c r="E113" s="45"/>
      <c r="F113" s="45"/>
      <c r="G113" s="45"/>
    </row>
    <row r="114" spans="1:8" x14ac:dyDescent="0.2">
      <c r="A114" s="44"/>
      <c r="B114" s="232" t="s">
        <v>178</v>
      </c>
      <c r="C114" s="233"/>
      <c r="D114" s="234"/>
      <c r="E114" s="46"/>
      <c r="F114" s="45"/>
      <c r="G114" s="45"/>
    </row>
    <row r="115" spans="1:8" x14ac:dyDescent="0.2">
      <c r="A115" s="44"/>
      <c r="B115" s="227" t="s">
        <v>179</v>
      </c>
      <c r="C115" s="228"/>
      <c r="D115" s="23" t="s">
        <v>180</v>
      </c>
      <c r="E115" s="46"/>
      <c r="F115" s="45"/>
      <c r="G115" s="45"/>
    </row>
    <row r="116" spans="1:8" ht="12.75" customHeight="1" x14ac:dyDescent="0.2">
      <c r="A116" s="44"/>
      <c r="B116" s="235" t="s">
        <v>907</v>
      </c>
      <c r="C116" s="236"/>
      <c r="D116" s="47" t="s">
        <v>180</v>
      </c>
      <c r="E116" s="46"/>
      <c r="F116" s="45"/>
      <c r="G116" s="45"/>
    </row>
    <row r="117" spans="1:8" x14ac:dyDescent="0.2">
      <c r="A117" s="44"/>
      <c r="B117" s="227" t="s">
        <v>182</v>
      </c>
      <c r="C117" s="228"/>
      <c r="D117" s="33" t="s">
        <v>151</v>
      </c>
      <c r="E117" s="46"/>
      <c r="F117" s="45"/>
      <c r="G117" s="45"/>
    </row>
    <row r="118" spans="1:8" x14ac:dyDescent="0.2">
      <c r="A118" s="48"/>
      <c r="B118" s="49" t="s">
        <v>151</v>
      </c>
      <c r="C118" s="49" t="s">
        <v>908</v>
      </c>
      <c r="D118" s="49" t="s">
        <v>183</v>
      </c>
      <c r="E118" s="48"/>
      <c r="F118" s="48"/>
      <c r="G118" s="48"/>
      <c r="H118" s="48"/>
    </row>
    <row r="119" spans="1:8" x14ac:dyDescent="0.2">
      <c r="A119" s="50"/>
      <c r="B119" s="51" t="s">
        <v>184</v>
      </c>
      <c r="C119" s="52">
        <v>45596</v>
      </c>
      <c r="D119" s="52">
        <v>45626</v>
      </c>
      <c r="E119" s="50"/>
      <c r="F119" s="50"/>
      <c r="G119" s="50"/>
    </row>
    <row r="120" spans="1:8" x14ac:dyDescent="0.2">
      <c r="A120" s="50"/>
      <c r="B120" s="26" t="s">
        <v>185</v>
      </c>
      <c r="C120" s="53">
        <v>28.8354</v>
      </c>
      <c r="D120" s="53">
        <v>28.5396</v>
      </c>
      <c r="E120" s="50"/>
      <c r="F120" s="54"/>
      <c r="G120" s="55"/>
    </row>
    <row r="121" spans="1:8" x14ac:dyDescent="0.2">
      <c r="A121" s="50"/>
      <c r="B121" s="26" t="s">
        <v>1080</v>
      </c>
      <c r="C121" s="53">
        <v>27.4528</v>
      </c>
      <c r="D121" s="53">
        <v>27.171199999999999</v>
      </c>
      <c r="E121" s="50"/>
      <c r="F121" s="54"/>
      <c r="G121" s="55"/>
    </row>
    <row r="122" spans="1:8" x14ac:dyDescent="0.2">
      <c r="A122" s="50"/>
      <c r="B122" s="26" t="s">
        <v>186</v>
      </c>
      <c r="C122" s="53">
        <v>28.0806</v>
      </c>
      <c r="D122" s="53">
        <v>27.787500000000001</v>
      </c>
      <c r="E122" s="50"/>
      <c r="F122" s="54"/>
      <c r="G122" s="55"/>
    </row>
    <row r="123" spans="1:8" x14ac:dyDescent="0.2">
      <c r="A123" s="50"/>
      <c r="B123" s="26" t="s">
        <v>1081</v>
      </c>
      <c r="C123" s="53">
        <v>26.700700000000001</v>
      </c>
      <c r="D123" s="53">
        <v>26.4221</v>
      </c>
      <c r="E123" s="50"/>
      <c r="F123" s="54"/>
      <c r="G123" s="55"/>
    </row>
    <row r="124" spans="1:8" x14ac:dyDescent="0.2">
      <c r="A124" s="50"/>
      <c r="B124" s="50"/>
      <c r="C124" s="50"/>
      <c r="D124" s="50"/>
      <c r="E124" s="50"/>
      <c r="F124" s="50"/>
      <c r="G124" s="50"/>
    </row>
    <row r="125" spans="1:8" x14ac:dyDescent="0.2">
      <c r="A125" s="48"/>
      <c r="B125" s="235" t="s">
        <v>910</v>
      </c>
      <c r="C125" s="236"/>
      <c r="D125" s="47" t="s">
        <v>180</v>
      </c>
      <c r="E125" s="48"/>
      <c r="F125" s="48"/>
      <c r="G125" s="48"/>
    </row>
    <row r="126" spans="1:8" x14ac:dyDescent="0.2">
      <c r="A126" s="48"/>
      <c r="B126" s="91"/>
      <c r="C126" s="91"/>
      <c r="D126" s="91"/>
      <c r="E126" s="48"/>
      <c r="F126" s="48"/>
      <c r="G126" s="48"/>
    </row>
    <row r="127" spans="1:8" x14ac:dyDescent="0.2">
      <c r="A127" s="48"/>
      <c r="B127" s="235" t="s">
        <v>187</v>
      </c>
      <c r="C127" s="236"/>
      <c r="D127" s="47" t="s">
        <v>180</v>
      </c>
      <c r="E127" s="58"/>
      <c r="F127" s="48"/>
      <c r="G127" s="48"/>
    </row>
    <row r="128" spans="1:8" x14ac:dyDescent="0.2">
      <c r="A128" s="48"/>
      <c r="B128" s="235" t="s">
        <v>188</v>
      </c>
      <c r="C128" s="236"/>
      <c r="D128" s="47" t="s">
        <v>180</v>
      </c>
      <c r="E128" s="58"/>
      <c r="F128" s="48"/>
      <c r="G128" s="48"/>
    </row>
    <row r="129" spans="1:10" x14ac:dyDescent="0.2">
      <c r="A129" s="48"/>
      <c r="B129" s="235" t="s">
        <v>189</v>
      </c>
      <c r="C129" s="236"/>
      <c r="D129" s="47" t="s">
        <v>180</v>
      </c>
      <c r="E129" s="58"/>
      <c r="F129" s="48"/>
      <c r="G129" s="48"/>
    </row>
    <row r="130" spans="1:10" x14ac:dyDescent="0.2">
      <c r="A130" s="48"/>
      <c r="B130" s="235" t="s">
        <v>190</v>
      </c>
      <c r="C130" s="236"/>
      <c r="D130" s="59">
        <v>0.33373358788370738</v>
      </c>
      <c r="E130" s="48"/>
      <c r="F130" s="40"/>
      <c r="G130" s="60"/>
    </row>
    <row r="132" spans="1:10" x14ac:dyDescent="0.2">
      <c r="B132" s="237" t="s">
        <v>1039</v>
      </c>
      <c r="C132" s="237"/>
    </row>
    <row r="134" spans="1:10" ht="153.75" customHeight="1" x14ac:dyDescent="0.2"/>
    <row r="137" spans="1:10" x14ac:dyDescent="0.2">
      <c r="B137" s="61" t="s">
        <v>1040</v>
      </c>
      <c r="C137" s="62"/>
      <c r="D137" s="61"/>
    </row>
    <row r="138" spans="1:10" x14ac:dyDescent="0.2">
      <c r="B138" s="61" t="s">
        <v>1050</v>
      </c>
      <c r="D138" s="61"/>
    </row>
    <row r="139" spans="1:10" ht="165" customHeight="1" x14ac:dyDescent="0.2"/>
    <row r="140" spans="1:10" x14ac:dyDescent="0.2">
      <c r="J140" s="21"/>
    </row>
  </sheetData>
  <mergeCells count="19">
    <mergeCell ref="B132:C132"/>
    <mergeCell ref="B116:C116"/>
    <mergeCell ref="B117:C117"/>
    <mergeCell ref="B125:C125"/>
    <mergeCell ref="B129:C129"/>
    <mergeCell ref="B130:C130"/>
    <mergeCell ref="B127:C127"/>
    <mergeCell ref="B128:C128"/>
    <mergeCell ref="B115:C115"/>
    <mergeCell ref="A1:H1"/>
    <mergeCell ref="A2:H2"/>
    <mergeCell ref="A3:H3"/>
    <mergeCell ref="B107:H107"/>
    <mergeCell ref="B108:H108"/>
    <mergeCell ref="B109:H109"/>
    <mergeCell ref="B110:H110"/>
    <mergeCell ref="B111:H111"/>
    <mergeCell ref="B112:F112"/>
    <mergeCell ref="B114:D114"/>
  </mergeCells>
  <hyperlinks>
    <hyperlink ref="I1" location="Index!B2" display="Index" xr:uid="{10BFCC0F-22BE-4C0D-8A61-FC677209342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04133-F4B6-4587-9BCD-B20F57F56F22}">
  <sheetPr>
    <outlinePr summaryBelow="0" summaryRight="0"/>
  </sheetPr>
  <dimension ref="A1:P137"/>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470</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356</v>
      </c>
      <c r="C7" s="26" t="s">
        <v>357</v>
      </c>
      <c r="D7" s="26" t="s">
        <v>251</v>
      </c>
      <c r="E7" s="27">
        <v>4226</v>
      </c>
      <c r="F7" s="28">
        <v>261.39289100000002</v>
      </c>
      <c r="G7" s="29">
        <v>6.7151249999999996E-2</v>
      </c>
      <c r="H7" s="24" t="s">
        <v>151</v>
      </c>
    </row>
    <row r="8" spans="1:9" x14ac:dyDescent="0.2">
      <c r="A8" s="25">
        <v>2</v>
      </c>
      <c r="B8" s="26" t="s">
        <v>394</v>
      </c>
      <c r="C8" s="26" t="s">
        <v>395</v>
      </c>
      <c r="D8" s="26" t="s">
        <v>33</v>
      </c>
      <c r="E8" s="27">
        <v>10034</v>
      </c>
      <c r="F8" s="28">
        <v>259.39896800000002</v>
      </c>
      <c r="G8" s="29">
        <v>6.6639009999999999E-2</v>
      </c>
      <c r="H8" s="24" t="s">
        <v>151</v>
      </c>
    </row>
    <row r="9" spans="1:9" x14ac:dyDescent="0.2">
      <c r="A9" s="25">
        <v>3</v>
      </c>
      <c r="B9" s="26" t="s">
        <v>51</v>
      </c>
      <c r="C9" s="26" t="s">
        <v>52</v>
      </c>
      <c r="D9" s="26" t="s">
        <v>36</v>
      </c>
      <c r="E9" s="27">
        <v>22800</v>
      </c>
      <c r="F9" s="28">
        <v>189.70740000000001</v>
      </c>
      <c r="G9" s="29">
        <v>4.873541E-2</v>
      </c>
      <c r="H9" s="24" t="s">
        <v>151</v>
      </c>
    </row>
    <row r="10" spans="1:9" x14ac:dyDescent="0.2">
      <c r="A10" s="25">
        <v>4</v>
      </c>
      <c r="B10" s="26" t="s">
        <v>396</v>
      </c>
      <c r="C10" s="26" t="s">
        <v>397</v>
      </c>
      <c r="D10" s="26" t="s">
        <v>204</v>
      </c>
      <c r="E10" s="27">
        <v>35553</v>
      </c>
      <c r="F10" s="28">
        <v>177.74722349999999</v>
      </c>
      <c r="G10" s="29">
        <v>4.566286E-2</v>
      </c>
      <c r="H10" s="24" t="s">
        <v>151</v>
      </c>
    </row>
    <row r="11" spans="1:9" x14ac:dyDescent="0.2">
      <c r="A11" s="25">
        <v>5</v>
      </c>
      <c r="B11" s="26" t="s">
        <v>398</v>
      </c>
      <c r="C11" s="26" t="s">
        <v>399</v>
      </c>
      <c r="D11" s="26" t="s">
        <v>233</v>
      </c>
      <c r="E11" s="27">
        <v>53380</v>
      </c>
      <c r="F11" s="28">
        <v>174.12556000000001</v>
      </c>
      <c r="G11" s="29">
        <v>4.4732470000000003E-2</v>
      </c>
      <c r="H11" s="24" t="s">
        <v>151</v>
      </c>
    </row>
    <row r="12" spans="1:9" x14ac:dyDescent="0.2">
      <c r="A12" s="25">
        <v>6</v>
      </c>
      <c r="B12" s="26" t="s">
        <v>372</v>
      </c>
      <c r="C12" s="26" t="s">
        <v>373</v>
      </c>
      <c r="D12" s="26" t="s">
        <v>374</v>
      </c>
      <c r="E12" s="27">
        <v>10679</v>
      </c>
      <c r="F12" s="28">
        <v>172.91970749999999</v>
      </c>
      <c r="G12" s="29">
        <v>4.4422690000000001E-2</v>
      </c>
      <c r="H12" s="24" t="s">
        <v>151</v>
      </c>
    </row>
    <row r="13" spans="1:9" x14ac:dyDescent="0.2">
      <c r="A13" s="25">
        <v>7</v>
      </c>
      <c r="B13" s="26" t="s">
        <v>400</v>
      </c>
      <c r="C13" s="26" t="s">
        <v>401</v>
      </c>
      <c r="D13" s="26" t="s">
        <v>251</v>
      </c>
      <c r="E13" s="27">
        <v>5956</v>
      </c>
      <c r="F13" s="28">
        <v>172.551276</v>
      </c>
      <c r="G13" s="29">
        <v>4.4328039999999999E-2</v>
      </c>
      <c r="H13" s="24" t="s">
        <v>151</v>
      </c>
    </row>
    <row r="14" spans="1:9" x14ac:dyDescent="0.2">
      <c r="A14" s="25">
        <v>8</v>
      </c>
      <c r="B14" s="26" t="s">
        <v>145</v>
      </c>
      <c r="C14" s="26" t="s">
        <v>146</v>
      </c>
      <c r="D14" s="26" t="s">
        <v>33</v>
      </c>
      <c r="E14" s="27">
        <v>46205</v>
      </c>
      <c r="F14" s="28">
        <v>160.4930675</v>
      </c>
      <c r="G14" s="29">
        <v>4.1230309999999999E-2</v>
      </c>
      <c r="H14" s="24" t="s">
        <v>151</v>
      </c>
    </row>
    <row r="15" spans="1:9" x14ac:dyDescent="0.2">
      <c r="A15" s="25">
        <v>9</v>
      </c>
      <c r="B15" s="26" t="s">
        <v>58</v>
      </c>
      <c r="C15" s="26" t="s">
        <v>59</v>
      </c>
      <c r="D15" s="26" t="s">
        <v>36</v>
      </c>
      <c r="E15" s="27">
        <v>3360</v>
      </c>
      <c r="F15" s="28">
        <v>144.92519999999999</v>
      </c>
      <c r="G15" s="29">
        <v>3.723096E-2</v>
      </c>
      <c r="H15" s="24" t="s">
        <v>151</v>
      </c>
    </row>
    <row r="16" spans="1:9" ht="25.5" x14ac:dyDescent="0.2">
      <c r="A16" s="25">
        <v>10</v>
      </c>
      <c r="B16" s="26" t="s">
        <v>320</v>
      </c>
      <c r="C16" s="26" t="s">
        <v>321</v>
      </c>
      <c r="D16" s="26" t="s">
        <v>268</v>
      </c>
      <c r="E16" s="27">
        <v>3361</v>
      </c>
      <c r="F16" s="28">
        <v>117.900519</v>
      </c>
      <c r="G16" s="29">
        <v>3.028838E-2</v>
      </c>
      <c r="H16" s="24" t="s">
        <v>151</v>
      </c>
    </row>
    <row r="17" spans="1:8" x14ac:dyDescent="0.2">
      <c r="A17" s="25">
        <v>11</v>
      </c>
      <c r="B17" s="26" t="s">
        <v>407</v>
      </c>
      <c r="C17" s="26" t="s">
        <v>408</v>
      </c>
      <c r="D17" s="26" t="s">
        <v>39</v>
      </c>
      <c r="E17" s="27">
        <v>37549</v>
      </c>
      <c r="F17" s="28">
        <v>115.4819495</v>
      </c>
      <c r="G17" s="29">
        <v>2.966705E-2</v>
      </c>
      <c r="H17" s="24" t="s">
        <v>151</v>
      </c>
    </row>
    <row r="18" spans="1:8" x14ac:dyDescent="0.2">
      <c r="A18" s="25">
        <v>12</v>
      </c>
      <c r="B18" s="26" t="s">
        <v>402</v>
      </c>
      <c r="C18" s="26" t="s">
        <v>403</v>
      </c>
      <c r="D18" s="26" t="s">
        <v>404</v>
      </c>
      <c r="E18" s="27">
        <v>7495</v>
      </c>
      <c r="F18" s="28">
        <v>115.4267475</v>
      </c>
      <c r="G18" s="29">
        <v>2.9652870000000001E-2</v>
      </c>
      <c r="H18" s="24" t="s">
        <v>151</v>
      </c>
    </row>
    <row r="19" spans="1:8" x14ac:dyDescent="0.2">
      <c r="A19" s="25">
        <v>13</v>
      </c>
      <c r="B19" s="26" t="s">
        <v>405</v>
      </c>
      <c r="C19" s="26" t="s">
        <v>406</v>
      </c>
      <c r="D19" s="26" t="s">
        <v>207</v>
      </c>
      <c r="E19" s="27">
        <v>16328</v>
      </c>
      <c r="F19" s="28">
        <v>114.60623200000001</v>
      </c>
      <c r="G19" s="29">
        <v>2.9442079999999999E-2</v>
      </c>
      <c r="H19" s="24" t="s">
        <v>151</v>
      </c>
    </row>
    <row r="20" spans="1:8" x14ac:dyDescent="0.2">
      <c r="A20" s="25">
        <v>14</v>
      </c>
      <c r="B20" s="26" t="s">
        <v>426</v>
      </c>
      <c r="C20" s="26" t="s">
        <v>427</v>
      </c>
      <c r="D20" s="26" t="s">
        <v>207</v>
      </c>
      <c r="E20" s="27">
        <v>19125</v>
      </c>
      <c r="F20" s="28">
        <v>112.96181249999999</v>
      </c>
      <c r="G20" s="29">
        <v>2.9019639999999999E-2</v>
      </c>
      <c r="H20" s="24" t="s">
        <v>151</v>
      </c>
    </row>
    <row r="21" spans="1:8" x14ac:dyDescent="0.2">
      <c r="A21" s="25">
        <v>15</v>
      </c>
      <c r="B21" s="26" t="s">
        <v>415</v>
      </c>
      <c r="C21" s="26" t="s">
        <v>416</v>
      </c>
      <c r="D21" s="26" t="s">
        <v>39</v>
      </c>
      <c r="E21" s="27">
        <v>180840</v>
      </c>
      <c r="F21" s="28">
        <v>112.717572</v>
      </c>
      <c r="G21" s="29">
        <v>2.8956889999999999E-2</v>
      </c>
      <c r="H21" s="24" t="s">
        <v>151</v>
      </c>
    </row>
    <row r="22" spans="1:8" x14ac:dyDescent="0.2">
      <c r="A22" s="25">
        <v>16</v>
      </c>
      <c r="B22" s="26" t="s">
        <v>411</v>
      </c>
      <c r="C22" s="26" t="s">
        <v>412</v>
      </c>
      <c r="D22" s="26" t="s">
        <v>39</v>
      </c>
      <c r="E22" s="27">
        <v>298383</v>
      </c>
      <c r="F22" s="28">
        <v>106.2840246</v>
      </c>
      <c r="G22" s="29">
        <v>2.7304129999999999E-2</v>
      </c>
      <c r="H22" s="24" t="s">
        <v>151</v>
      </c>
    </row>
    <row r="23" spans="1:8" x14ac:dyDescent="0.2">
      <c r="A23" s="25">
        <v>17</v>
      </c>
      <c r="B23" s="26" t="s">
        <v>409</v>
      </c>
      <c r="C23" s="26" t="s">
        <v>410</v>
      </c>
      <c r="D23" s="26" t="s">
        <v>36</v>
      </c>
      <c r="E23" s="27">
        <v>8741</v>
      </c>
      <c r="F23" s="28">
        <v>104.5467305</v>
      </c>
      <c r="G23" s="29">
        <v>2.6857820000000001E-2</v>
      </c>
      <c r="H23" s="24" t="s">
        <v>151</v>
      </c>
    </row>
    <row r="24" spans="1:8" ht="25.5" x14ac:dyDescent="0.2">
      <c r="A24" s="25">
        <v>18</v>
      </c>
      <c r="B24" s="26" t="s">
        <v>421</v>
      </c>
      <c r="C24" s="26" t="s">
        <v>422</v>
      </c>
      <c r="D24" s="26" t="s">
        <v>423</v>
      </c>
      <c r="E24" s="27">
        <v>26872</v>
      </c>
      <c r="F24" s="28">
        <v>102.207652</v>
      </c>
      <c r="G24" s="29">
        <v>2.625692E-2</v>
      </c>
      <c r="H24" s="24" t="s">
        <v>151</v>
      </c>
    </row>
    <row r="25" spans="1:8" ht="25.5" x14ac:dyDescent="0.2">
      <c r="A25" s="25">
        <v>19</v>
      </c>
      <c r="B25" s="26" t="s">
        <v>76</v>
      </c>
      <c r="C25" s="26" t="s">
        <v>77</v>
      </c>
      <c r="D25" s="26" t="s">
        <v>25</v>
      </c>
      <c r="E25" s="27">
        <v>2267</v>
      </c>
      <c r="F25" s="28">
        <v>96.987927499999998</v>
      </c>
      <c r="G25" s="29">
        <v>2.4915980000000001E-2</v>
      </c>
      <c r="H25" s="24" t="s">
        <v>151</v>
      </c>
    </row>
    <row r="26" spans="1:8" ht="25.5" x14ac:dyDescent="0.2">
      <c r="A26" s="25">
        <v>20</v>
      </c>
      <c r="B26" s="26" t="s">
        <v>419</v>
      </c>
      <c r="C26" s="26" t="s">
        <v>420</v>
      </c>
      <c r="D26" s="26" t="s">
        <v>210</v>
      </c>
      <c r="E26" s="27">
        <v>1831</v>
      </c>
      <c r="F26" s="28">
        <v>94.791785500000003</v>
      </c>
      <c r="G26" s="29">
        <v>2.43518E-2</v>
      </c>
      <c r="H26" s="24" t="s">
        <v>151</v>
      </c>
    </row>
    <row r="27" spans="1:8" x14ac:dyDescent="0.2">
      <c r="A27" s="25">
        <v>21</v>
      </c>
      <c r="B27" s="26" t="s">
        <v>55</v>
      </c>
      <c r="C27" s="26" t="s">
        <v>56</v>
      </c>
      <c r="D27" s="26" t="s">
        <v>57</v>
      </c>
      <c r="E27" s="27">
        <v>7562</v>
      </c>
      <c r="F27" s="28">
        <v>93.836858000000007</v>
      </c>
      <c r="G27" s="29">
        <v>2.410648E-2</v>
      </c>
      <c r="H27" s="24" t="s">
        <v>151</v>
      </c>
    </row>
    <row r="28" spans="1:8" x14ac:dyDescent="0.2">
      <c r="A28" s="25">
        <v>22</v>
      </c>
      <c r="B28" s="26" t="s">
        <v>34</v>
      </c>
      <c r="C28" s="26" t="s">
        <v>35</v>
      </c>
      <c r="D28" s="26" t="s">
        <v>36</v>
      </c>
      <c r="E28" s="27">
        <v>1517</v>
      </c>
      <c r="F28" s="28">
        <v>91.750435499999995</v>
      </c>
      <c r="G28" s="29">
        <v>2.3570480000000001E-2</v>
      </c>
      <c r="H28" s="24" t="s">
        <v>151</v>
      </c>
    </row>
    <row r="29" spans="1:8" x14ac:dyDescent="0.2">
      <c r="A29" s="25">
        <v>23</v>
      </c>
      <c r="B29" s="26" t="s">
        <v>68</v>
      </c>
      <c r="C29" s="26" t="s">
        <v>69</v>
      </c>
      <c r="D29" s="26" t="s">
        <v>13</v>
      </c>
      <c r="E29" s="27">
        <v>7465</v>
      </c>
      <c r="F29" s="28">
        <v>85.104732499999997</v>
      </c>
      <c r="G29" s="29">
        <v>2.1863219999999999E-2</v>
      </c>
      <c r="H29" s="24" t="s">
        <v>151</v>
      </c>
    </row>
    <row r="30" spans="1:8" ht="25.5" x14ac:dyDescent="0.2">
      <c r="A30" s="25">
        <v>24</v>
      </c>
      <c r="B30" s="26" t="s">
        <v>413</v>
      </c>
      <c r="C30" s="26" t="s">
        <v>414</v>
      </c>
      <c r="D30" s="26" t="s">
        <v>210</v>
      </c>
      <c r="E30" s="27">
        <v>14944</v>
      </c>
      <c r="F30" s="28">
        <v>84.754896000000002</v>
      </c>
      <c r="G30" s="29">
        <v>2.1773339999999999E-2</v>
      </c>
      <c r="H30" s="24" t="s">
        <v>151</v>
      </c>
    </row>
    <row r="31" spans="1:8" x14ac:dyDescent="0.2">
      <c r="A31" s="25">
        <v>25</v>
      </c>
      <c r="B31" s="26" t="s">
        <v>236</v>
      </c>
      <c r="C31" s="26" t="s">
        <v>237</v>
      </c>
      <c r="D31" s="26" t="s">
        <v>113</v>
      </c>
      <c r="E31" s="27">
        <v>707</v>
      </c>
      <c r="F31" s="28">
        <v>83.493165000000005</v>
      </c>
      <c r="G31" s="29">
        <v>2.144921E-2</v>
      </c>
      <c r="H31" s="24" t="s">
        <v>151</v>
      </c>
    </row>
    <row r="32" spans="1:8" x14ac:dyDescent="0.2">
      <c r="A32" s="25">
        <v>26</v>
      </c>
      <c r="B32" s="26" t="s">
        <v>424</v>
      </c>
      <c r="C32" s="26" t="s">
        <v>425</v>
      </c>
      <c r="D32" s="26" t="s">
        <v>113</v>
      </c>
      <c r="E32" s="27">
        <v>9140</v>
      </c>
      <c r="F32" s="28">
        <v>75.309030000000007</v>
      </c>
      <c r="G32" s="29">
        <v>1.9346720000000001E-2</v>
      </c>
      <c r="H32" s="24" t="s">
        <v>151</v>
      </c>
    </row>
    <row r="33" spans="1:8" x14ac:dyDescent="0.2">
      <c r="A33" s="25">
        <v>27</v>
      </c>
      <c r="B33" s="26" t="s">
        <v>428</v>
      </c>
      <c r="C33" s="26" t="s">
        <v>429</v>
      </c>
      <c r="D33" s="26" t="s">
        <v>36</v>
      </c>
      <c r="E33" s="27">
        <v>14157</v>
      </c>
      <c r="F33" s="28">
        <v>73.729656000000006</v>
      </c>
      <c r="G33" s="29">
        <v>1.894098E-2</v>
      </c>
      <c r="H33" s="24" t="s">
        <v>151</v>
      </c>
    </row>
    <row r="34" spans="1:8" x14ac:dyDescent="0.2">
      <c r="A34" s="25">
        <v>28</v>
      </c>
      <c r="B34" s="26" t="s">
        <v>430</v>
      </c>
      <c r="C34" s="26" t="s">
        <v>431</v>
      </c>
      <c r="D34" s="26" t="s">
        <v>233</v>
      </c>
      <c r="E34" s="27">
        <v>9506</v>
      </c>
      <c r="F34" s="28">
        <v>72.017455999999996</v>
      </c>
      <c r="G34" s="29">
        <v>1.8501119999999999E-2</v>
      </c>
      <c r="H34" s="24" t="s">
        <v>151</v>
      </c>
    </row>
    <row r="35" spans="1:8" x14ac:dyDescent="0.2">
      <c r="A35" s="25">
        <v>29</v>
      </c>
      <c r="B35" s="26" t="s">
        <v>271</v>
      </c>
      <c r="C35" s="26" t="s">
        <v>272</v>
      </c>
      <c r="D35" s="26" t="s">
        <v>113</v>
      </c>
      <c r="E35" s="27">
        <v>4105</v>
      </c>
      <c r="F35" s="28">
        <v>66.985389999999995</v>
      </c>
      <c r="G35" s="29">
        <v>1.7208399999999999E-2</v>
      </c>
      <c r="H35" s="24" t="s">
        <v>151</v>
      </c>
    </row>
    <row r="36" spans="1:8" x14ac:dyDescent="0.2">
      <c r="A36" s="25">
        <v>30</v>
      </c>
      <c r="B36" s="26" t="s">
        <v>434</v>
      </c>
      <c r="C36" s="26" t="s">
        <v>435</v>
      </c>
      <c r="D36" s="26" t="s">
        <v>374</v>
      </c>
      <c r="E36" s="27">
        <v>12789</v>
      </c>
      <c r="F36" s="28">
        <v>62.947457999999997</v>
      </c>
      <c r="G36" s="29">
        <v>1.6171060000000001E-2</v>
      </c>
      <c r="H36" s="24" t="s">
        <v>151</v>
      </c>
    </row>
    <row r="37" spans="1:8" x14ac:dyDescent="0.2">
      <c r="A37" s="25">
        <v>31</v>
      </c>
      <c r="B37" s="26" t="s">
        <v>466</v>
      </c>
      <c r="C37" s="26" t="s">
        <v>467</v>
      </c>
      <c r="D37" s="26" t="s">
        <v>36</v>
      </c>
      <c r="E37" s="27">
        <v>10251</v>
      </c>
      <c r="F37" s="28">
        <v>56.734159499999997</v>
      </c>
      <c r="G37" s="29">
        <v>1.457488E-2</v>
      </c>
      <c r="H37" s="24" t="s">
        <v>151</v>
      </c>
    </row>
    <row r="38" spans="1:8" x14ac:dyDescent="0.2">
      <c r="A38" s="25">
        <v>32</v>
      </c>
      <c r="B38" s="26" t="s">
        <v>436</v>
      </c>
      <c r="C38" s="26" t="s">
        <v>437</v>
      </c>
      <c r="D38" s="26" t="s">
        <v>33</v>
      </c>
      <c r="E38" s="27">
        <v>5457</v>
      </c>
      <c r="F38" s="28">
        <v>44.605517999999996</v>
      </c>
      <c r="G38" s="29">
        <v>1.145906E-2</v>
      </c>
      <c r="H38" s="24" t="s">
        <v>151</v>
      </c>
    </row>
    <row r="39" spans="1:8" x14ac:dyDescent="0.2">
      <c r="A39" s="25">
        <v>33</v>
      </c>
      <c r="B39" s="26" t="s">
        <v>432</v>
      </c>
      <c r="C39" s="26" t="s">
        <v>433</v>
      </c>
      <c r="D39" s="26" t="s">
        <v>33</v>
      </c>
      <c r="E39" s="27">
        <v>5396</v>
      </c>
      <c r="F39" s="28">
        <v>39.126396</v>
      </c>
      <c r="G39" s="29">
        <v>1.005148E-2</v>
      </c>
      <c r="H39" s="24" t="s">
        <v>151</v>
      </c>
    </row>
    <row r="40" spans="1:8" x14ac:dyDescent="0.2">
      <c r="A40" s="25">
        <v>34</v>
      </c>
      <c r="B40" s="26" t="s">
        <v>448</v>
      </c>
      <c r="C40" s="26" t="s">
        <v>449</v>
      </c>
      <c r="D40" s="26" t="s">
        <v>75</v>
      </c>
      <c r="E40" s="27">
        <v>4604</v>
      </c>
      <c r="F40" s="28">
        <v>23.056832</v>
      </c>
      <c r="G40" s="29">
        <v>5.9232499999999997E-3</v>
      </c>
      <c r="H40" s="24" t="s">
        <v>151</v>
      </c>
    </row>
    <row r="41" spans="1:8" x14ac:dyDescent="0.2">
      <c r="A41" s="22"/>
      <c r="B41" s="22"/>
      <c r="C41" s="23" t="s">
        <v>150</v>
      </c>
      <c r="D41" s="22"/>
      <c r="E41" s="22" t="s">
        <v>151</v>
      </c>
      <c r="F41" s="30">
        <v>3860.6262286000001</v>
      </c>
      <c r="G41" s="31">
        <v>0.99178624000000004</v>
      </c>
      <c r="H41" s="24" t="s">
        <v>151</v>
      </c>
    </row>
    <row r="42" spans="1:8" x14ac:dyDescent="0.2">
      <c r="A42" s="22"/>
      <c r="B42" s="22"/>
      <c r="C42" s="32"/>
      <c r="D42" s="22"/>
      <c r="E42" s="22"/>
      <c r="F42" s="33"/>
      <c r="G42" s="33"/>
      <c r="H42" s="24" t="s">
        <v>151</v>
      </c>
    </row>
    <row r="43" spans="1:8" x14ac:dyDescent="0.2">
      <c r="A43" s="22"/>
      <c r="B43" s="22"/>
      <c r="C43" s="23" t="s">
        <v>152</v>
      </c>
      <c r="D43" s="22"/>
      <c r="E43" s="22"/>
      <c r="F43" s="22"/>
      <c r="G43" s="22"/>
      <c r="H43" s="24" t="s">
        <v>151</v>
      </c>
    </row>
    <row r="44" spans="1:8" x14ac:dyDescent="0.2">
      <c r="A44" s="22"/>
      <c r="B44" s="22"/>
      <c r="C44" s="23" t="s">
        <v>150</v>
      </c>
      <c r="D44" s="22"/>
      <c r="E44" s="22" t="s">
        <v>151</v>
      </c>
      <c r="F44" s="34" t="s">
        <v>153</v>
      </c>
      <c r="G44" s="31">
        <v>0</v>
      </c>
      <c r="H44" s="24" t="s">
        <v>151</v>
      </c>
    </row>
    <row r="45" spans="1:8" x14ac:dyDescent="0.2">
      <c r="A45" s="22"/>
      <c r="B45" s="22"/>
      <c r="C45" s="32"/>
      <c r="D45" s="22"/>
      <c r="E45" s="22"/>
      <c r="F45" s="33"/>
      <c r="G45" s="33"/>
      <c r="H45" s="24" t="s">
        <v>151</v>
      </c>
    </row>
    <row r="46" spans="1:8" x14ac:dyDescent="0.2">
      <c r="A46" s="22"/>
      <c r="B46" s="22"/>
      <c r="C46" s="23" t="s">
        <v>154</v>
      </c>
      <c r="D46" s="22"/>
      <c r="E46" s="22"/>
      <c r="F46" s="22"/>
      <c r="G46" s="22"/>
      <c r="H46" s="24" t="s">
        <v>151</v>
      </c>
    </row>
    <row r="47" spans="1:8" x14ac:dyDescent="0.2">
      <c r="A47" s="22"/>
      <c r="B47" s="22"/>
      <c r="C47" s="23" t="s">
        <v>150</v>
      </c>
      <c r="D47" s="22"/>
      <c r="E47" s="22" t="s">
        <v>151</v>
      </c>
      <c r="F47" s="34" t="s">
        <v>153</v>
      </c>
      <c r="G47" s="31">
        <v>0</v>
      </c>
      <c r="H47" s="24" t="s">
        <v>151</v>
      </c>
    </row>
    <row r="48" spans="1:8" x14ac:dyDescent="0.2">
      <c r="A48" s="22"/>
      <c r="B48" s="22"/>
      <c r="C48" s="32"/>
      <c r="D48" s="22"/>
      <c r="E48" s="22"/>
      <c r="F48" s="33"/>
      <c r="G48" s="33"/>
      <c r="H48" s="24" t="s">
        <v>151</v>
      </c>
    </row>
    <row r="49" spans="1:8" x14ac:dyDescent="0.2">
      <c r="A49" s="22"/>
      <c r="B49" s="22"/>
      <c r="C49" s="23" t="s">
        <v>155</v>
      </c>
      <c r="D49" s="22"/>
      <c r="E49" s="22"/>
      <c r="F49" s="22"/>
      <c r="G49" s="22"/>
      <c r="H49" s="24" t="s">
        <v>151</v>
      </c>
    </row>
    <row r="50" spans="1:8" x14ac:dyDescent="0.2">
      <c r="A50" s="22"/>
      <c r="B50" s="22"/>
      <c r="C50" s="23" t="s">
        <v>150</v>
      </c>
      <c r="D50" s="22"/>
      <c r="E50" s="22" t="s">
        <v>151</v>
      </c>
      <c r="F50" s="34" t="s">
        <v>153</v>
      </c>
      <c r="G50" s="31">
        <v>0</v>
      </c>
      <c r="H50" s="24" t="s">
        <v>151</v>
      </c>
    </row>
    <row r="51" spans="1:8" x14ac:dyDescent="0.2">
      <c r="A51" s="22"/>
      <c r="B51" s="22"/>
      <c r="C51" s="32"/>
      <c r="D51" s="22"/>
      <c r="E51" s="22"/>
      <c r="F51" s="33"/>
      <c r="G51" s="33"/>
      <c r="H51" s="24" t="s">
        <v>151</v>
      </c>
    </row>
    <row r="52" spans="1:8" x14ac:dyDescent="0.2">
      <c r="A52" s="22"/>
      <c r="B52" s="22"/>
      <c r="C52" s="23" t="s">
        <v>156</v>
      </c>
      <c r="D52" s="22"/>
      <c r="E52" s="22"/>
      <c r="F52" s="33"/>
      <c r="G52" s="33"/>
      <c r="H52" s="24" t="s">
        <v>151</v>
      </c>
    </row>
    <row r="53" spans="1:8" x14ac:dyDescent="0.2">
      <c r="A53" s="22"/>
      <c r="B53" s="22"/>
      <c r="C53" s="23" t="s">
        <v>150</v>
      </c>
      <c r="D53" s="22"/>
      <c r="E53" s="22" t="s">
        <v>151</v>
      </c>
      <c r="F53" s="34" t="s">
        <v>153</v>
      </c>
      <c r="G53" s="31">
        <v>0</v>
      </c>
      <c r="H53" s="24" t="s">
        <v>151</v>
      </c>
    </row>
    <row r="54" spans="1:8" x14ac:dyDescent="0.2">
      <c r="A54" s="22"/>
      <c r="B54" s="22"/>
      <c r="C54" s="32"/>
      <c r="D54" s="22"/>
      <c r="E54" s="22"/>
      <c r="F54" s="33"/>
      <c r="G54" s="33"/>
      <c r="H54" s="24" t="s">
        <v>151</v>
      </c>
    </row>
    <row r="55" spans="1:8" x14ac:dyDescent="0.2">
      <c r="A55" s="22"/>
      <c r="B55" s="22"/>
      <c r="C55" s="23" t="s">
        <v>157</v>
      </c>
      <c r="D55" s="22"/>
      <c r="E55" s="22"/>
      <c r="F55" s="33"/>
      <c r="G55" s="33"/>
      <c r="H55" s="24" t="s">
        <v>151</v>
      </c>
    </row>
    <row r="56" spans="1:8" x14ac:dyDescent="0.2">
      <c r="A56" s="22"/>
      <c r="B56" s="22"/>
      <c r="C56" s="23" t="s">
        <v>150</v>
      </c>
      <c r="D56" s="22"/>
      <c r="E56" s="22" t="s">
        <v>151</v>
      </c>
      <c r="F56" s="34" t="s">
        <v>153</v>
      </c>
      <c r="G56" s="31">
        <v>0</v>
      </c>
      <c r="H56" s="24" t="s">
        <v>151</v>
      </c>
    </row>
    <row r="57" spans="1:8" x14ac:dyDescent="0.2">
      <c r="A57" s="22"/>
      <c r="B57" s="22"/>
      <c r="C57" s="32"/>
      <c r="D57" s="22"/>
      <c r="E57" s="22"/>
      <c r="F57" s="33"/>
      <c r="G57" s="33"/>
      <c r="H57" s="24" t="s">
        <v>151</v>
      </c>
    </row>
    <row r="58" spans="1:8" x14ac:dyDescent="0.2">
      <c r="A58" s="22"/>
      <c r="B58" s="22"/>
      <c r="C58" s="23" t="s">
        <v>158</v>
      </c>
      <c r="D58" s="22"/>
      <c r="E58" s="22"/>
      <c r="F58" s="30">
        <v>3860.6262286000001</v>
      </c>
      <c r="G58" s="31">
        <v>0.99178624000000004</v>
      </c>
      <c r="H58" s="24" t="s">
        <v>151</v>
      </c>
    </row>
    <row r="59" spans="1:8" x14ac:dyDescent="0.2">
      <c r="A59" s="22"/>
      <c r="B59" s="22"/>
      <c r="C59" s="32"/>
      <c r="D59" s="22"/>
      <c r="E59" s="22"/>
      <c r="F59" s="33"/>
      <c r="G59" s="33"/>
      <c r="H59" s="24" t="s">
        <v>151</v>
      </c>
    </row>
    <row r="60" spans="1:8" x14ac:dyDescent="0.2">
      <c r="A60" s="22"/>
      <c r="B60" s="22"/>
      <c r="C60" s="23" t="s">
        <v>159</v>
      </c>
      <c r="D60" s="22"/>
      <c r="E60" s="22"/>
      <c r="F60" s="33"/>
      <c r="G60" s="33"/>
      <c r="H60" s="24" t="s">
        <v>151</v>
      </c>
    </row>
    <row r="61" spans="1:8" x14ac:dyDescent="0.2">
      <c r="A61" s="22"/>
      <c r="B61" s="22"/>
      <c r="C61" s="23" t="s">
        <v>10</v>
      </c>
      <c r="D61" s="22"/>
      <c r="E61" s="22"/>
      <c r="F61" s="33"/>
      <c r="G61" s="33"/>
      <c r="H61" s="24" t="s">
        <v>151</v>
      </c>
    </row>
    <row r="62" spans="1:8" x14ac:dyDescent="0.2">
      <c r="A62" s="22"/>
      <c r="B62" s="22"/>
      <c r="C62" s="23" t="s">
        <v>150</v>
      </c>
      <c r="D62" s="22"/>
      <c r="E62" s="22" t="s">
        <v>151</v>
      </c>
      <c r="F62" s="34" t="s">
        <v>153</v>
      </c>
      <c r="G62" s="31">
        <v>0</v>
      </c>
      <c r="H62" s="24" t="s">
        <v>151</v>
      </c>
    </row>
    <row r="63" spans="1:8" x14ac:dyDescent="0.2">
      <c r="A63" s="22"/>
      <c r="B63" s="22"/>
      <c r="C63" s="32"/>
      <c r="D63" s="22"/>
      <c r="E63" s="22"/>
      <c r="F63" s="33"/>
      <c r="G63" s="33"/>
      <c r="H63" s="24" t="s">
        <v>151</v>
      </c>
    </row>
    <row r="64" spans="1:8" x14ac:dyDescent="0.2">
      <c r="A64" s="22"/>
      <c r="B64" s="22"/>
      <c r="C64" s="23" t="s">
        <v>160</v>
      </c>
      <c r="D64" s="22"/>
      <c r="E64" s="22"/>
      <c r="F64" s="22"/>
      <c r="G64" s="22"/>
      <c r="H64" s="24" t="s">
        <v>151</v>
      </c>
    </row>
    <row r="65" spans="1:8" x14ac:dyDescent="0.2">
      <c r="A65" s="22"/>
      <c r="B65" s="22"/>
      <c r="C65" s="23" t="s">
        <v>150</v>
      </c>
      <c r="D65" s="22"/>
      <c r="E65" s="22" t="s">
        <v>151</v>
      </c>
      <c r="F65" s="34" t="s">
        <v>153</v>
      </c>
      <c r="G65" s="31">
        <v>0</v>
      </c>
      <c r="H65" s="24" t="s">
        <v>151</v>
      </c>
    </row>
    <row r="66" spans="1:8" x14ac:dyDescent="0.2">
      <c r="A66" s="22"/>
      <c r="B66" s="22"/>
      <c r="C66" s="32"/>
      <c r="D66" s="22"/>
      <c r="E66" s="22"/>
      <c r="F66" s="33"/>
      <c r="G66" s="33"/>
      <c r="H66" s="24" t="s">
        <v>151</v>
      </c>
    </row>
    <row r="67" spans="1:8" x14ac:dyDescent="0.2">
      <c r="A67" s="22"/>
      <c r="B67" s="22"/>
      <c r="C67" s="23" t="s">
        <v>161</v>
      </c>
      <c r="D67" s="22"/>
      <c r="E67" s="22"/>
      <c r="F67" s="22"/>
      <c r="G67" s="22"/>
      <c r="H67" s="24" t="s">
        <v>151</v>
      </c>
    </row>
    <row r="68" spans="1:8" x14ac:dyDescent="0.2">
      <c r="A68" s="22"/>
      <c r="B68" s="22"/>
      <c r="C68" s="23" t="s">
        <v>150</v>
      </c>
      <c r="D68" s="22"/>
      <c r="E68" s="22" t="s">
        <v>151</v>
      </c>
      <c r="F68" s="34" t="s">
        <v>153</v>
      </c>
      <c r="G68" s="31">
        <v>0</v>
      </c>
      <c r="H68" s="24" t="s">
        <v>151</v>
      </c>
    </row>
    <row r="69" spans="1:8" x14ac:dyDescent="0.2">
      <c r="A69" s="22"/>
      <c r="B69" s="22"/>
      <c r="C69" s="32"/>
      <c r="D69" s="22"/>
      <c r="E69" s="22"/>
      <c r="F69" s="33"/>
      <c r="G69" s="33"/>
      <c r="H69" s="24" t="s">
        <v>151</v>
      </c>
    </row>
    <row r="70" spans="1:8" x14ac:dyDescent="0.2">
      <c r="A70" s="22"/>
      <c r="B70" s="22"/>
      <c r="C70" s="23" t="s">
        <v>162</v>
      </c>
      <c r="D70" s="22"/>
      <c r="E70" s="22"/>
      <c r="F70" s="33"/>
      <c r="G70" s="33"/>
      <c r="H70" s="24" t="s">
        <v>151</v>
      </c>
    </row>
    <row r="71" spans="1:8" x14ac:dyDescent="0.2">
      <c r="A71" s="22"/>
      <c r="B71" s="22"/>
      <c r="C71" s="23" t="s">
        <v>150</v>
      </c>
      <c r="D71" s="22"/>
      <c r="E71" s="22" t="s">
        <v>151</v>
      </c>
      <c r="F71" s="34" t="s">
        <v>153</v>
      </c>
      <c r="G71" s="31">
        <v>0</v>
      </c>
      <c r="H71" s="24" t="s">
        <v>151</v>
      </c>
    </row>
    <row r="72" spans="1:8" x14ac:dyDescent="0.2">
      <c r="A72" s="22"/>
      <c r="B72" s="22"/>
      <c r="C72" s="32"/>
      <c r="D72" s="22"/>
      <c r="E72" s="22"/>
      <c r="F72" s="33"/>
      <c r="G72" s="33"/>
      <c r="H72" s="24" t="s">
        <v>151</v>
      </c>
    </row>
    <row r="73" spans="1:8" x14ac:dyDescent="0.2">
      <c r="A73" s="22"/>
      <c r="B73" s="22"/>
      <c r="C73" s="23" t="s">
        <v>163</v>
      </c>
      <c r="D73" s="22"/>
      <c r="E73" s="22"/>
      <c r="F73" s="30">
        <v>0</v>
      </c>
      <c r="G73" s="31">
        <v>0</v>
      </c>
      <c r="H73" s="24" t="s">
        <v>151</v>
      </c>
    </row>
    <row r="74" spans="1:8" x14ac:dyDescent="0.2">
      <c r="A74" s="22"/>
      <c r="B74" s="22"/>
      <c r="C74" s="32"/>
      <c r="D74" s="22"/>
      <c r="E74" s="22"/>
      <c r="F74" s="33"/>
      <c r="G74" s="33"/>
      <c r="H74" s="24" t="s">
        <v>151</v>
      </c>
    </row>
    <row r="75" spans="1:8" x14ac:dyDescent="0.2">
      <c r="A75" s="22"/>
      <c r="B75" s="22"/>
      <c r="C75" s="23" t="s">
        <v>164</v>
      </c>
      <c r="D75" s="22"/>
      <c r="E75" s="22"/>
      <c r="F75" s="33"/>
      <c r="G75" s="33"/>
      <c r="H75" s="24" t="s">
        <v>151</v>
      </c>
    </row>
    <row r="76" spans="1:8" x14ac:dyDescent="0.2">
      <c r="A76" s="22"/>
      <c r="B76" s="22"/>
      <c r="C76" s="23" t="s">
        <v>165</v>
      </c>
      <c r="D76" s="22"/>
      <c r="E76" s="22"/>
      <c r="F76" s="33"/>
      <c r="G76" s="33"/>
      <c r="H76" s="24" t="s">
        <v>151</v>
      </c>
    </row>
    <row r="77" spans="1:8" x14ac:dyDescent="0.2">
      <c r="A77" s="22"/>
      <c r="B77" s="22"/>
      <c r="C77" s="23" t="s">
        <v>150</v>
      </c>
      <c r="D77" s="22"/>
      <c r="E77" s="22" t="s">
        <v>151</v>
      </c>
      <c r="F77" s="34" t="s">
        <v>153</v>
      </c>
      <c r="G77" s="31">
        <v>0</v>
      </c>
      <c r="H77" s="24" t="s">
        <v>151</v>
      </c>
    </row>
    <row r="78" spans="1:8" x14ac:dyDescent="0.2">
      <c r="A78" s="22"/>
      <c r="B78" s="22"/>
      <c r="C78" s="32"/>
      <c r="D78" s="22"/>
      <c r="E78" s="22"/>
      <c r="F78" s="33"/>
      <c r="G78" s="33"/>
      <c r="H78" s="24" t="s">
        <v>151</v>
      </c>
    </row>
    <row r="79" spans="1:8" x14ac:dyDescent="0.2">
      <c r="A79" s="22"/>
      <c r="B79" s="22"/>
      <c r="C79" s="23" t="s">
        <v>166</v>
      </c>
      <c r="D79" s="22"/>
      <c r="E79" s="22"/>
      <c r="F79" s="33"/>
      <c r="G79" s="33"/>
      <c r="H79" s="24" t="s">
        <v>151</v>
      </c>
    </row>
    <row r="80" spans="1:8" x14ac:dyDescent="0.2">
      <c r="A80" s="22"/>
      <c r="B80" s="22"/>
      <c r="C80" s="23" t="s">
        <v>150</v>
      </c>
      <c r="D80" s="22"/>
      <c r="E80" s="22" t="s">
        <v>151</v>
      </c>
      <c r="F80" s="34" t="s">
        <v>153</v>
      </c>
      <c r="G80" s="31">
        <v>0</v>
      </c>
      <c r="H80" s="24" t="s">
        <v>151</v>
      </c>
    </row>
    <row r="81" spans="1:8" x14ac:dyDescent="0.2">
      <c r="A81" s="22"/>
      <c r="B81" s="22"/>
      <c r="C81" s="32"/>
      <c r="D81" s="22"/>
      <c r="E81" s="22"/>
      <c r="F81" s="33"/>
      <c r="G81" s="33"/>
      <c r="H81" s="24" t="s">
        <v>151</v>
      </c>
    </row>
    <row r="82" spans="1:8" x14ac:dyDescent="0.2">
      <c r="A82" s="22"/>
      <c r="B82" s="22"/>
      <c r="C82" s="23" t="s">
        <v>167</v>
      </c>
      <c r="D82" s="22"/>
      <c r="E82" s="22"/>
      <c r="F82" s="33"/>
      <c r="G82" s="33"/>
      <c r="H82" s="24" t="s">
        <v>151</v>
      </c>
    </row>
    <row r="83" spans="1:8" x14ac:dyDescent="0.2">
      <c r="A83" s="22"/>
      <c r="B83" s="22"/>
      <c r="C83" s="23" t="s">
        <v>150</v>
      </c>
      <c r="D83" s="22"/>
      <c r="E83" s="22" t="s">
        <v>151</v>
      </c>
      <c r="F83" s="34" t="s">
        <v>153</v>
      </c>
      <c r="G83" s="31">
        <v>0</v>
      </c>
      <c r="H83" s="24" t="s">
        <v>151</v>
      </c>
    </row>
    <row r="84" spans="1:8" x14ac:dyDescent="0.2">
      <c r="A84" s="22"/>
      <c r="B84" s="22"/>
      <c r="C84" s="32"/>
      <c r="D84" s="22"/>
      <c r="E84" s="22"/>
      <c r="F84" s="33"/>
      <c r="G84" s="33"/>
      <c r="H84" s="24" t="s">
        <v>151</v>
      </c>
    </row>
    <row r="85" spans="1:8" x14ac:dyDescent="0.2">
      <c r="A85" s="22"/>
      <c r="B85" s="22"/>
      <c r="C85" s="23" t="s">
        <v>168</v>
      </c>
      <c r="D85" s="22"/>
      <c r="E85" s="22"/>
      <c r="F85" s="33"/>
      <c r="G85" s="33"/>
      <c r="H85" s="24" t="s">
        <v>151</v>
      </c>
    </row>
    <row r="86" spans="1:8" x14ac:dyDescent="0.2">
      <c r="A86" s="25">
        <v>1</v>
      </c>
      <c r="B86" s="26"/>
      <c r="C86" s="26" t="s">
        <v>169</v>
      </c>
      <c r="D86" s="26"/>
      <c r="E86" s="35"/>
      <c r="F86" s="28">
        <v>145.48353780100001</v>
      </c>
      <c r="G86" s="29">
        <v>3.7374400000000002E-2</v>
      </c>
      <c r="H86" s="24">
        <v>6.66</v>
      </c>
    </row>
    <row r="87" spans="1:8" x14ac:dyDescent="0.2">
      <c r="A87" s="22"/>
      <c r="B87" s="22"/>
      <c r="C87" s="23" t="s">
        <v>150</v>
      </c>
      <c r="D87" s="22"/>
      <c r="E87" s="22" t="s">
        <v>151</v>
      </c>
      <c r="F87" s="30">
        <v>145.48353780100001</v>
      </c>
      <c r="G87" s="31">
        <v>3.7374400000000002E-2</v>
      </c>
      <c r="H87" s="24" t="s">
        <v>151</v>
      </c>
    </row>
    <row r="88" spans="1:8" x14ac:dyDescent="0.2">
      <c r="A88" s="22"/>
      <c r="B88" s="22"/>
      <c r="C88" s="32"/>
      <c r="D88" s="22"/>
      <c r="E88" s="22"/>
      <c r="F88" s="33"/>
      <c r="G88" s="33"/>
      <c r="H88" s="24" t="s">
        <v>151</v>
      </c>
    </row>
    <row r="89" spans="1:8" x14ac:dyDescent="0.2">
      <c r="A89" s="22"/>
      <c r="B89" s="22"/>
      <c r="C89" s="23" t="s">
        <v>170</v>
      </c>
      <c r="D89" s="22"/>
      <c r="E89" s="22"/>
      <c r="F89" s="30">
        <v>145.48353780100001</v>
      </c>
      <c r="G89" s="31">
        <v>3.7374400000000002E-2</v>
      </c>
      <c r="H89" s="24" t="s">
        <v>151</v>
      </c>
    </row>
    <row r="90" spans="1:8" x14ac:dyDescent="0.2">
      <c r="A90" s="22"/>
      <c r="B90" s="22"/>
      <c r="C90" s="33"/>
      <c r="D90" s="22"/>
      <c r="E90" s="22"/>
      <c r="F90" s="22"/>
      <c r="G90" s="22"/>
      <c r="H90" s="24" t="s">
        <v>151</v>
      </c>
    </row>
    <row r="91" spans="1:8" x14ac:dyDescent="0.2">
      <c r="A91" s="22"/>
      <c r="B91" s="22"/>
      <c r="C91" s="23" t="s">
        <v>171</v>
      </c>
      <c r="D91" s="22"/>
      <c r="E91" s="22"/>
      <c r="F91" s="22"/>
      <c r="G91" s="22"/>
      <c r="H91" s="24" t="s">
        <v>151</v>
      </c>
    </row>
    <row r="92" spans="1:8" x14ac:dyDescent="0.2">
      <c r="A92" s="22"/>
      <c r="B92" s="22"/>
      <c r="C92" s="23" t="s">
        <v>172</v>
      </c>
      <c r="D92" s="22"/>
      <c r="E92" s="22"/>
      <c r="F92" s="22"/>
      <c r="G92" s="22"/>
      <c r="H92" s="24" t="s">
        <v>151</v>
      </c>
    </row>
    <row r="93" spans="1:8" x14ac:dyDescent="0.2">
      <c r="A93" s="22"/>
      <c r="B93" s="22"/>
      <c r="C93" s="23" t="s">
        <v>150</v>
      </c>
      <c r="D93" s="22"/>
      <c r="E93" s="22" t="s">
        <v>151</v>
      </c>
      <c r="F93" s="34" t="s">
        <v>153</v>
      </c>
      <c r="G93" s="31">
        <v>0</v>
      </c>
      <c r="H93" s="24" t="s">
        <v>151</v>
      </c>
    </row>
    <row r="94" spans="1:8" x14ac:dyDescent="0.2">
      <c r="A94" s="22"/>
      <c r="B94" s="22"/>
      <c r="C94" s="32"/>
      <c r="D94" s="22"/>
      <c r="E94" s="22"/>
      <c r="F94" s="33"/>
      <c r="G94" s="33"/>
      <c r="H94" s="24" t="s">
        <v>151</v>
      </c>
    </row>
    <row r="95" spans="1:8" x14ac:dyDescent="0.2">
      <c r="A95" s="22"/>
      <c r="B95" s="22"/>
      <c r="C95" s="23" t="s">
        <v>173</v>
      </c>
      <c r="D95" s="22"/>
      <c r="E95" s="22"/>
      <c r="F95" s="22"/>
      <c r="G95" s="22"/>
      <c r="H95" s="24" t="s">
        <v>151</v>
      </c>
    </row>
    <row r="96" spans="1:8" x14ac:dyDescent="0.2">
      <c r="A96" s="22"/>
      <c r="B96" s="22"/>
      <c r="C96" s="23" t="s">
        <v>174</v>
      </c>
      <c r="D96" s="22"/>
      <c r="E96" s="22"/>
      <c r="F96" s="22"/>
      <c r="G96" s="22"/>
      <c r="H96" s="24" t="s">
        <v>151</v>
      </c>
    </row>
    <row r="97" spans="1:16" x14ac:dyDescent="0.2">
      <c r="A97" s="22"/>
      <c r="B97" s="22"/>
      <c r="C97" s="23" t="s">
        <v>150</v>
      </c>
      <c r="D97" s="22"/>
      <c r="E97" s="22" t="s">
        <v>151</v>
      </c>
      <c r="F97" s="34" t="s">
        <v>153</v>
      </c>
      <c r="G97" s="31">
        <v>0</v>
      </c>
      <c r="H97" s="24" t="s">
        <v>151</v>
      </c>
    </row>
    <row r="98" spans="1:16" x14ac:dyDescent="0.2">
      <c r="A98" s="22"/>
      <c r="B98" s="22"/>
      <c r="C98" s="32"/>
      <c r="D98" s="22"/>
      <c r="E98" s="22"/>
      <c r="F98" s="33"/>
      <c r="G98" s="33"/>
      <c r="H98" s="24" t="s">
        <v>151</v>
      </c>
    </row>
    <row r="99" spans="1:16" x14ac:dyDescent="0.2">
      <c r="A99" s="22"/>
      <c r="B99" s="22"/>
      <c r="C99" s="23" t="s">
        <v>175</v>
      </c>
      <c r="D99" s="22"/>
      <c r="E99" s="22"/>
      <c r="F99" s="33"/>
      <c r="G99" s="33"/>
      <c r="H99" s="24" t="s">
        <v>151</v>
      </c>
    </row>
    <row r="100" spans="1:16" x14ac:dyDescent="0.2">
      <c r="A100" s="22"/>
      <c r="B100" s="22"/>
      <c r="C100" s="23" t="s">
        <v>150</v>
      </c>
      <c r="D100" s="22"/>
      <c r="E100" s="22" t="s">
        <v>151</v>
      </c>
      <c r="F100" s="34" t="s">
        <v>153</v>
      </c>
      <c r="G100" s="31">
        <v>0</v>
      </c>
      <c r="H100" s="24" t="s">
        <v>151</v>
      </c>
    </row>
    <row r="101" spans="1:16" x14ac:dyDescent="0.2">
      <c r="A101" s="22"/>
      <c r="B101" s="22"/>
      <c r="C101" s="32"/>
      <c r="D101" s="22"/>
      <c r="E101" s="22"/>
      <c r="F101" s="33"/>
      <c r="G101" s="33"/>
      <c r="H101" s="24" t="s">
        <v>151</v>
      </c>
    </row>
    <row r="102" spans="1:16" x14ac:dyDescent="0.2">
      <c r="A102" s="35"/>
      <c r="B102" s="26"/>
      <c r="C102" s="26" t="s">
        <v>176</v>
      </c>
      <c r="D102" s="26"/>
      <c r="E102" s="35"/>
      <c r="F102" s="28">
        <v>-113.5106086</v>
      </c>
      <c r="G102" s="29">
        <v>-2.9160620000000002E-2</v>
      </c>
      <c r="H102" s="24" t="s">
        <v>151</v>
      </c>
    </row>
    <row r="103" spans="1:16" x14ac:dyDescent="0.2">
      <c r="A103" s="32"/>
      <c r="B103" s="32"/>
      <c r="C103" s="23" t="s">
        <v>177</v>
      </c>
      <c r="D103" s="33"/>
      <c r="E103" s="33"/>
      <c r="F103" s="30">
        <v>3892.5991578009998</v>
      </c>
      <c r="G103" s="36">
        <v>1.0000000200000001</v>
      </c>
      <c r="H103" s="24" t="s">
        <v>151</v>
      </c>
    </row>
    <row r="104" spans="1:16" x14ac:dyDescent="0.2">
      <c r="A104" s="37"/>
      <c r="B104" s="37"/>
      <c r="C104" s="37"/>
      <c r="D104" s="38"/>
      <c r="E104" s="38"/>
      <c r="F104" s="38"/>
      <c r="G104" s="38"/>
    </row>
    <row r="105" spans="1:16" x14ac:dyDescent="0.2">
      <c r="A105" s="39"/>
      <c r="B105" s="230" t="s">
        <v>901</v>
      </c>
      <c r="C105" s="230"/>
      <c r="D105" s="230"/>
      <c r="E105" s="230"/>
      <c r="F105" s="230"/>
      <c r="G105" s="230"/>
      <c r="H105" s="230"/>
    </row>
    <row r="106" spans="1:16" x14ac:dyDescent="0.2">
      <c r="A106" s="39"/>
      <c r="B106" s="230" t="s">
        <v>902</v>
      </c>
      <c r="C106" s="230"/>
      <c r="D106" s="230"/>
      <c r="E106" s="230"/>
      <c r="F106" s="230"/>
      <c r="G106" s="230"/>
      <c r="H106" s="230"/>
    </row>
    <row r="107" spans="1:16" x14ac:dyDescent="0.2">
      <c r="A107" s="39"/>
      <c r="B107" s="230" t="s">
        <v>903</v>
      </c>
      <c r="C107" s="230"/>
      <c r="D107" s="230"/>
      <c r="E107" s="230"/>
      <c r="F107" s="230"/>
      <c r="G107" s="230"/>
      <c r="H107" s="230"/>
    </row>
    <row r="108" spans="1:16" s="43" customFormat="1" ht="66.75" customHeight="1" x14ac:dyDescent="0.25">
      <c r="A108" s="42"/>
      <c r="B108" s="231" t="s">
        <v>904</v>
      </c>
      <c r="C108" s="231"/>
      <c r="D108" s="231"/>
      <c r="E108" s="231"/>
      <c r="F108" s="231"/>
      <c r="G108" s="231"/>
      <c r="H108" s="231"/>
      <c r="I108"/>
      <c r="J108"/>
      <c r="K108"/>
      <c r="L108"/>
      <c r="M108"/>
      <c r="N108"/>
      <c r="O108"/>
      <c r="P108"/>
    </row>
    <row r="109" spans="1:16" x14ac:dyDescent="0.2">
      <c r="A109" s="39"/>
      <c r="B109" s="230" t="s">
        <v>905</v>
      </c>
      <c r="C109" s="230"/>
      <c r="D109" s="230"/>
      <c r="E109" s="230"/>
      <c r="F109" s="230"/>
      <c r="G109" s="230"/>
      <c r="H109" s="230"/>
    </row>
    <row r="110" spans="1:16" x14ac:dyDescent="0.2">
      <c r="A110" s="44"/>
      <c r="B110" s="44"/>
      <c r="C110" s="44"/>
      <c r="D110" s="45"/>
      <c r="E110" s="45"/>
      <c r="F110" s="45"/>
      <c r="G110" s="45"/>
    </row>
    <row r="111" spans="1:16" x14ac:dyDescent="0.2">
      <c r="A111" s="44"/>
      <c r="B111" s="232" t="s">
        <v>178</v>
      </c>
      <c r="C111" s="233"/>
      <c r="D111" s="234"/>
      <c r="E111" s="46"/>
      <c r="F111" s="45"/>
      <c r="G111" s="45"/>
    </row>
    <row r="112" spans="1:16" x14ac:dyDescent="0.2">
      <c r="A112" s="44"/>
      <c r="B112" s="227" t="s">
        <v>179</v>
      </c>
      <c r="C112" s="228"/>
      <c r="D112" s="23" t="s">
        <v>180</v>
      </c>
      <c r="E112" s="46"/>
      <c r="F112" s="45"/>
      <c r="G112" s="45"/>
    </row>
    <row r="113" spans="1:8" ht="12.75" customHeight="1" x14ac:dyDescent="0.2">
      <c r="A113" s="44"/>
      <c r="B113" s="235" t="s">
        <v>907</v>
      </c>
      <c r="C113" s="236"/>
      <c r="D113" s="47" t="s">
        <v>180</v>
      </c>
      <c r="E113" s="46"/>
      <c r="F113" s="45"/>
      <c r="G113" s="45"/>
    </row>
    <row r="114" spans="1:8" x14ac:dyDescent="0.2">
      <c r="A114" s="44"/>
      <c r="B114" s="227" t="s">
        <v>182</v>
      </c>
      <c r="C114" s="228"/>
      <c r="D114" s="33" t="s">
        <v>151</v>
      </c>
      <c r="E114" s="46"/>
      <c r="F114" s="45"/>
      <c r="G114" s="45"/>
    </row>
    <row r="115" spans="1:8" x14ac:dyDescent="0.2">
      <c r="A115" s="48"/>
      <c r="B115" s="49" t="s">
        <v>151</v>
      </c>
      <c r="C115" s="49" t="s">
        <v>908</v>
      </c>
      <c r="D115" s="49" t="s">
        <v>183</v>
      </c>
      <c r="E115" s="48"/>
      <c r="F115" s="48"/>
      <c r="G115" s="48"/>
      <c r="H115" s="48"/>
    </row>
    <row r="116" spans="1:8" x14ac:dyDescent="0.2">
      <c r="A116" s="50"/>
      <c r="B116" s="51" t="s">
        <v>184</v>
      </c>
      <c r="C116" s="52">
        <v>45596</v>
      </c>
      <c r="D116" s="52">
        <v>45626</v>
      </c>
      <c r="E116" s="50"/>
      <c r="F116" s="50"/>
      <c r="G116" s="50"/>
    </row>
    <row r="117" spans="1:8" x14ac:dyDescent="0.2">
      <c r="A117" s="50"/>
      <c r="B117" s="26" t="s">
        <v>185</v>
      </c>
      <c r="C117" s="53">
        <v>28.073899999999998</v>
      </c>
      <c r="D117" s="53">
        <v>27.8249</v>
      </c>
      <c r="E117" s="50"/>
      <c r="F117" s="54"/>
      <c r="G117" s="55"/>
    </row>
    <row r="118" spans="1:8" x14ac:dyDescent="0.2">
      <c r="A118" s="50"/>
      <c r="B118" s="26" t="s">
        <v>1080</v>
      </c>
      <c r="C118" s="53">
        <v>27.171500000000002</v>
      </c>
      <c r="D118" s="53">
        <v>26.930599999999998</v>
      </c>
      <c r="E118" s="50"/>
      <c r="F118" s="54"/>
      <c r="G118" s="55"/>
    </row>
    <row r="119" spans="1:8" x14ac:dyDescent="0.2">
      <c r="A119" s="50"/>
      <c r="B119" s="26" t="s">
        <v>186</v>
      </c>
      <c r="C119" s="53">
        <v>26.827500000000001</v>
      </c>
      <c r="D119" s="53">
        <v>26.584399999999999</v>
      </c>
      <c r="E119" s="50"/>
      <c r="F119" s="54"/>
      <c r="G119" s="55"/>
    </row>
    <row r="120" spans="1:8" x14ac:dyDescent="0.2">
      <c r="A120" s="50"/>
      <c r="B120" s="26" t="s">
        <v>1081</v>
      </c>
      <c r="C120" s="53">
        <v>25.927099999999999</v>
      </c>
      <c r="D120" s="53">
        <v>25.6921</v>
      </c>
      <c r="E120" s="50"/>
      <c r="F120" s="54"/>
      <c r="G120" s="55"/>
    </row>
    <row r="121" spans="1:8" x14ac:dyDescent="0.2">
      <c r="A121" s="50"/>
      <c r="B121" s="50"/>
      <c r="C121" s="50"/>
      <c r="D121" s="50"/>
      <c r="E121" s="50"/>
      <c r="F121" s="50"/>
      <c r="G121" s="50"/>
    </row>
    <row r="122" spans="1:8" x14ac:dyDescent="0.2">
      <c r="A122" s="48"/>
      <c r="B122" s="235" t="s">
        <v>910</v>
      </c>
      <c r="C122" s="236"/>
      <c r="D122" s="47" t="s">
        <v>180</v>
      </c>
      <c r="E122" s="48"/>
      <c r="F122" s="48"/>
      <c r="G122" s="48"/>
    </row>
    <row r="123" spans="1:8" x14ac:dyDescent="0.2">
      <c r="A123" s="48"/>
      <c r="B123" s="91"/>
      <c r="C123" s="91"/>
      <c r="D123" s="91"/>
      <c r="E123" s="48"/>
      <c r="F123" s="48"/>
      <c r="G123" s="48"/>
    </row>
    <row r="124" spans="1:8" x14ac:dyDescent="0.2">
      <c r="A124" s="48"/>
      <c r="B124" s="235" t="s">
        <v>187</v>
      </c>
      <c r="C124" s="236"/>
      <c r="D124" s="47" t="s">
        <v>180</v>
      </c>
      <c r="E124" s="58"/>
      <c r="F124" s="48"/>
      <c r="G124" s="48"/>
    </row>
    <row r="125" spans="1:8" x14ac:dyDescent="0.2">
      <c r="A125" s="48"/>
      <c r="B125" s="235" t="s">
        <v>188</v>
      </c>
      <c r="C125" s="236"/>
      <c r="D125" s="47" t="s">
        <v>180</v>
      </c>
      <c r="E125" s="58"/>
      <c r="F125" s="48"/>
      <c r="G125" s="48"/>
    </row>
    <row r="126" spans="1:8" x14ac:dyDescent="0.2">
      <c r="A126" s="48"/>
      <c r="B126" s="235" t="s">
        <v>189</v>
      </c>
      <c r="C126" s="236"/>
      <c r="D126" s="47" t="s">
        <v>180</v>
      </c>
      <c r="E126" s="58"/>
      <c r="F126" s="48"/>
      <c r="G126" s="48"/>
    </row>
    <row r="127" spans="1:8" x14ac:dyDescent="0.2">
      <c r="A127" s="48"/>
      <c r="B127" s="235" t="s">
        <v>190</v>
      </c>
      <c r="C127" s="236"/>
      <c r="D127" s="59">
        <v>0.33561098130863593</v>
      </c>
      <c r="E127" s="48"/>
      <c r="F127" s="40"/>
      <c r="G127" s="60"/>
    </row>
    <row r="129" spans="2:10" x14ac:dyDescent="0.2">
      <c r="B129" s="237" t="s">
        <v>1039</v>
      </c>
      <c r="C129" s="237"/>
    </row>
    <row r="131" spans="2:10" ht="153.75" customHeight="1" x14ac:dyDescent="0.2"/>
    <row r="134" spans="2:10" x14ac:dyDescent="0.2">
      <c r="B134" s="61" t="s">
        <v>1040</v>
      </c>
      <c r="C134" s="62"/>
      <c r="D134" s="61"/>
    </row>
    <row r="135" spans="2:10" x14ac:dyDescent="0.2">
      <c r="B135" s="61" t="s">
        <v>1051</v>
      </c>
      <c r="D135" s="61"/>
    </row>
    <row r="136" spans="2:10" ht="165" customHeight="1" x14ac:dyDescent="0.2"/>
    <row r="137" spans="2:10" x14ac:dyDescent="0.2">
      <c r="J137" s="21"/>
    </row>
  </sheetData>
  <mergeCells count="18">
    <mergeCell ref="B129:C129"/>
    <mergeCell ref="B113:C113"/>
    <mergeCell ref="B114:C114"/>
    <mergeCell ref="B122:C122"/>
    <mergeCell ref="B126:C126"/>
    <mergeCell ref="B127:C127"/>
    <mergeCell ref="B124:C124"/>
    <mergeCell ref="B125:C125"/>
    <mergeCell ref="B112:C112"/>
    <mergeCell ref="A1:H1"/>
    <mergeCell ref="A2:H2"/>
    <mergeCell ref="A3:H3"/>
    <mergeCell ref="B105:H105"/>
    <mergeCell ref="B106:H106"/>
    <mergeCell ref="B107:H107"/>
    <mergeCell ref="B108:H108"/>
    <mergeCell ref="B109:H109"/>
    <mergeCell ref="B111:D111"/>
  </mergeCells>
  <hyperlinks>
    <hyperlink ref="I1" location="Index!B2" display="Index" xr:uid="{F2EAC171-E162-43F0-9DB8-06A79B3F450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6127-FAED-4885-BF35-165B8D75F47E}">
  <sheetPr>
    <outlinePr summaryBelow="0" summaryRight="0"/>
  </sheetPr>
  <dimension ref="A1:P186"/>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42578125" bestFit="1" customWidth="1"/>
    <col min="5" max="5" width="9"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471</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394</v>
      </c>
      <c r="C7" s="26" t="s">
        <v>395</v>
      </c>
      <c r="D7" s="26" t="s">
        <v>33</v>
      </c>
      <c r="E7" s="27">
        <v>387840</v>
      </c>
      <c r="F7" s="28">
        <v>10026.439679999999</v>
      </c>
      <c r="G7" s="29">
        <v>2.9280500000000001E-2</v>
      </c>
      <c r="H7" s="24" t="s">
        <v>151</v>
      </c>
    </row>
    <row r="8" spans="1:9" x14ac:dyDescent="0.2">
      <c r="A8" s="25">
        <v>2</v>
      </c>
      <c r="B8" s="26" t="s">
        <v>356</v>
      </c>
      <c r="C8" s="26" t="s">
        <v>357</v>
      </c>
      <c r="D8" s="26" t="s">
        <v>251</v>
      </c>
      <c r="E8" s="27">
        <v>150019</v>
      </c>
      <c r="F8" s="28">
        <v>9279.2002164999994</v>
      </c>
      <c r="G8" s="29">
        <v>2.7098319999999999E-2</v>
      </c>
      <c r="H8" s="24" t="s">
        <v>151</v>
      </c>
    </row>
    <row r="9" spans="1:9" x14ac:dyDescent="0.2">
      <c r="A9" s="25">
        <v>3</v>
      </c>
      <c r="B9" s="26" t="s">
        <v>396</v>
      </c>
      <c r="C9" s="26" t="s">
        <v>397</v>
      </c>
      <c r="D9" s="26" t="s">
        <v>204</v>
      </c>
      <c r="E9" s="27">
        <v>1690672</v>
      </c>
      <c r="F9" s="28">
        <v>8452.5146640000003</v>
      </c>
      <c r="G9" s="29">
        <v>2.468412E-2</v>
      </c>
      <c r="H9" s="24" t="s">
        <v>151</v>
      </c>
    </row>
    <row r="10" spans="1:9" x14ac:dyDescent="0.2">
      <c r="A10" s="25">
        <v>4</v>
      </c>
      <c r="B10" s="26" t="s">
        <v>372</v>
      </c>
      <c r="C10" s="26" t="s">
        <v>373</v>
      </c>
      <c r="D10" s="26" t="s">
        <v>374</v>
      </c>
      <c r="E10" s="27">
        <v>490718</v>
      </c>
      <c r="F10" s="28">
        <v>7945.951215</v>
      </c>
      <c r="G10" s="29">
        <v>2.3204789999999999E-2</v>
      </c>
      <c r="H10" s="24" t="s">
        <v>151</v>
      </c>
    </row>
    <row r="11" spans="1:9" x14ac:dyDescent="0.2">
      <c r="A11" s="25">
        <v>5</v>
      </c>
      <c r="B11" s="26" t="s">
        <v>51</v>
      </c>
      <c r="C11" s="26" t="s">
        <v>52</v>
      </c>
      <c r="D11" s="26" t="s">
        <v>36</v>
      </c>
      <c r="E11" s="27">
        <v>936780</v>
      </c>
      <c r="F11" s="28">
        <v>7794.4779900000003</v>
      </c>
      <c r="G11" s="29">
        <v>2.2762439999999998E-2</v>
      </c>
      <c r="H11" s="24" t="s">
        <v>151</v>
      </c>
    </row>
    <row r="12" spans="1:9" x14ac:dyDescent="0.2">
      <c r="A12" s="25">
        <v>6</v>
      </c>
      <c r="B12" s="26" t="s">
        <v>271</v>
      </c>
      <c r="C12" s="26" t="s">
        <v>272</v>
      </c>
      <c r="D12" s="26" t="s">
        <v>113</v>
      </c>
      <c r="E12" s="27">
        <v>468666</v>
      </c>
      <c r="F12" s="28">
        <v>7647.6917880000001</v>
      </c>
      <c r="G12" s="29">
        <v>2.2333780000000001E-2</v>
      </c>
      <c r="H12" s="24" t="s">
        <v>151</v>
      </c>
    </row>
    <row r="13" spans="1:9" x14ac:dyDescent="0.2">
      <c r="A13" s="25">
        <v>7</v>
      </c>
      <c r="B13" s="26" t="s">
        <v>145</v>
      </c>
      <c r="C13" s="26" t="s">
        <v>146</v>
      </c>
      <c r="D13" s="26" t="s">
        <v>33</v>
      </c>
      <c r="E13" s="27">
        <v>2132517</v>
      </c>
      <c r="F13" s="28">
        <v>7407.2977995000001</v>
      </c>
      <c r="G13" s="29">
        <v>2.1631750000000002E-2</v>
      </c>
      <c r="H13" s="24" t="s">
        <v>151</v>
      </c>
    </row>
    <row r="14" spans="1:9" x14ac:dyDescent="0.2">
      <c r="A14" s="25">
        <v>8</v>
      </c>
      <c r="B14" s="26" t="s">
        <v>405</v>
      </c>
      <c r="C14" s="26" t="s">
        <v>406</v>
      </c>
      <c r="D14" s="26" t="s">
        <v>207</v>
      </c>
      <c r="E14" s="27">
        <v>1023614</v>
      </c>
      <c r="F14" s="28">
        <v>7184.746666</v>
      </c>
      <c r="G14" s="29">
        <v>2.0981820000000002E-2</v>
      </c>
      <c r="H14" s="24" t="s">
        <v>151</v>
      </c>
    </row>
    <row r="15" spans="1:9" x14ac:dyDescent="0.2">
      <c r="A15" s="25">
        <v>9</v>
      </c>
      <c r="B15" s="26" t="s">
        <v>55</v>
      </c>
      <c r="C15" s="26" t="s">
        <v>56</v>
      </c>
      <c r="D15" s="26" t="s">
        <v>57</v>
      </c>
      <c r="E15" s="27">
        <v>545048</v>
      </c>
      <c r="F15" s="28">
        <v>6763.5006320000002</v>
      </c>
      <c r="G15" s="29">
        <v>1.9751649999999999E-2</v>
      </c>
      <c r="H15" s="24" t="s">
        <v>151</v>
      </c>
    </row>
    <row r="16" spans="1:9" x14ac:dyDescent="0.2">
      <c r="A16" s="25">
        <v>10</v>
      </c>
      <c r="B16" s="26" t="s">
        <v>411</v>
      </c>
      <c r="C16" s="26" t="s">
        <v>412</v>
      </c>
      <c r="D16" s="26" t="s">
        <v>39</v>
      </c>
      <c r="E16" s="27">
        <v>18825767</v>
      </c>
      <c r="F16" s="28">
        <v>6705.7382054</v>
      </c>
      <c r="G16" s="29">
        <v>1.958296E-2</v>
      </c>
      <c r="H16" s="24" t="s">
        <v>151</v>
      </c>
    </row>
    <row r="17" spans="1:8" ht="25.5" x14ac:dyDescent="0.2">
      <c r="A17" s="25">
        <v>11</v>
      </c>
      <c r="B17" s="26" t="s">
        <v>472</v>
      </c>
      <c r="C17" s="26" t="s">
        <v>473</v>
      </c>
      <c r="D17" s="26" t="s">
        <v>224</v>
      </c>
      <c r="E17" s="27">
        <v>1118313</v>
      </c>
      <c r="F17" s="28">
        <v>6543.2493629999999</v>
      </c>
      <c r="G17" s="29">
        <v>1.9108440000000001E-2</v>
      </c>
      <c r="H17" s="24" t="s">
        <v>151</v>
      </c>
    </row>
    <row r="18" spans="1:8" x14ac:dyDescent="0.2">
      <c r="A18" s="25">
        <v>12</v>
      </c>
      <c r="B18" s="26" t="s">
        <v>474</v>
      </c>
      <c r="C18" s="26" t="s">
        <v>475</v>
      </c>
      <c r="D18" s="26" t="s">
        <v>113</v>
      </c>
      <c r="E18" s="27">
        <v>719444</v>
      </c>
      <c r="F18" s="28">
        <v>6415.2821480000002</v>
      </c>
      <c r="G18" s="29">
        <v>1.8734730000000002E-2</v>
      </c>
      <c r="H18" s="24" t="s">
        <v>151</v>
      </c>
    </row>
    <row r="19" spans="1:8" ht="25.5" x14ac:dyDescent="0.2">
      <c r="A19" s="25">
        <v>13</v>
      </c>
      <c r="B19" s="26" t="s">
        <v>476</v>
      </c>
      <c r="C19" s="26" t="s">
        <v>477</v>
      </c>
      <c r="D19" s="26" t="s">
        <v>201</v>
      </c>
      <c r="E19" s="27">
        <v>746507</v>
      </c>
      <c r="F19" s="28">
        <v>6402.4172854999997</v>
      </c>
      <c r="G19" s="29">
        <v>1.8697160000000001E-2</v>
      </c>
      <c r="H19" s="24" t="s">
        <v>151</v>
      </c>
    </row>
    <row r="20" spans="1:8" x14ac:dyDescent="0.2">
      <c r="A20" s="25">
        <v>14</v>
      </c>
      <c r="B20" s="26" t="s">
        <v>243</v>
      </c>
      <c r="C20" s="26" t="s">
        <v>244</v>
      </c>
      <c r="D20" s="26" t="s">
        <v>233</v>
      </c>
      <c r="E20" s="27">
        <v>669376</v>
      </c>
      <c r="F20" s="28">
        <v>5958.1157759999996</v>
      </c>
      <c r="G20" s="29">
        <v>1.7399660000000001E-2</v>
      </c>
      <c r="H20" s="24" t="s">
        <v>151</v>
      </c>
    </row>
    <row r="21" spans="1:8" x14ac:dyDescent="0.2">
      <c r="A21" s="25">
        <v>15</v>
      </c>
      <c r="B21" s="26" t="s">
        <v>415</v>
      </c>
      <c r="C21" s="26" t="s">
        <v>416</v>
      </c>
      <c r="D21" s="26" t="s">
        <v>39</v>
      </c>
      <c r="E21" s="27">
        <v>9377207</v>
      </c>
      <c r="F21" s="28">
        <v>5844.8131230999998</v>
      </c>
      <c r="G21" s="29">
        <v>1.7068779999999999E-2</v>
      </c>
      <c r="H21" s="24" t="s">
        <v>151</v>
      </c>
    </row>
    <row r="22" spans="1:8" x14ac:dyDescent="0.2">
      <c r="A22" s="25">
        <v>16</v>
      </c>
      <c r="B22" s="26" t="s">
        <v>430</v>
      </c>
      <c r="C22" s="26" t="s">
        <v>431</v>
      </c>
      <c r="D22" s="26" t="s">
        <v>233</v>
      </c>
      <c r="E22" s="27">
        <v>762252</v>
      </c>
      <c r="F22" s="28">
        <v>5774.8211520000004</v>
      </c>
      <c r="G22" s="29">
        <v>1.6864380000000002E-2</v>
      </c>
      <c r="H22" s="24" t="s">
        <v>151</v>
      </c>
    </row>
    <row r="23" spans="1:8" x14ac:dyDescent="0.2">
      <c r="A23" s="25">
        <v>17</v>
      </c>
      <c r="B23" s="26" t="s">
        <v>478</v>
      </c>
      <c r="C23" s="26" t="s">
        <v>479</v>
      </c>
      <c r="D23" s="26" t="s">
        <v>75</v>
      </c>
      <c r="E23" s="27">
        <v>185687</v>
      </c>
      <c r="F23" s="28">
        <v>5715.7243904999996</v>
      </c>
      <c r="G23" s="29">
        <v>1.6691790000000001E-2</v>
      </c>
      <c r="H23" s="24" t="s">
        <v>151</v>
      </c>
    </row>
    <row r="24" spans="1:8" ht="25.5" x14ac:dyDescent="0.2">
      <c r="A24" s="25">
        <v>18</v>
      </c>
      <c r="B24" s="26" t="s">
        <v>320</v>
      </c>
      <c r="C24" s="26" t="s">
        <v>321</v>
      </c>
      <c r="D24" s="26" t="s">
        <v>268</v>
      </c>
      <c r="E24" s="27">
        <v>161159</v>
      </c>
      <c r="F24" s="28">
        <v>5653.2965610000001</v>
      </c>
      <c r="G24" s="29">
        <v>1.6509490000000002E-2</v>
      </c>
      <c r="H24" s="24" t="s">
        <v>151</v>
      </c>
    </row>
    <row r="25" spans="1:8" x14ac:dyDescent="0.2">
      <c r="A25" s="25">
        <v>19</v>
      </c>
      <c r="B25" s="26" t="s">
        <v>73</v>
      </c>
      <c r="C25" s="26" t="s">
        <v>74</v>
      </c>
      <c r="D25" s="26" t="s">
        <v>75</v>
      </c>
      <c r="E25" s="27">
        <v>449718</v>
      </c>
      <c r="F25" s="28">
        <v>5620.3507049999998</v>
      </c>
      <c r="G25" s="29">
        <v>1.6413270000000001E-2</v>
      </c>
      <c r="H25" s="24" t="s">
        <v>151</v>
      </c>
    </row>
    <row r="26" spans="1:8" x14ac:dyDescent="0.2">
      <c r="A26" s="25">
        <v>20</v>
      </c>
      <c r="B26" s="26" t="s">
        <v>58</v>
      </c>
      <c r="C26" s="26" t="s">
        <v>59</v>
      </c>
      <c r="D26" s="26" t="s">
        <v>36</v>
      </c>
      <c r="E26" s="27">
        <v>126168</v>
      </c>
      <c r="F26" s="28">
        <v>5441.9412599999996</v>
      </c>
      <c r="G26" s="29">
        <v>1.5892259999999998E-2</v>
      </c>
      <c r="H26" s="24" t="s">
        <v>151</v>
      </c>
    </row>
    <row r="27" spans="1:8" x14ac:dyDescent="0.2">
      <c r="A27" s="25">
        <v>21</v>
      </c>
      <c r="B27" s="26" t="s">
        <v>308</v>
      </c>
      <c r="C27" s="26" t="s">
        <v>309</v>
      </c>
      <c r="D27" s="26" t="s">
        <v>84</v>
      </c>
      <c r="E27" s="27">
        <v>1510099</v>
      </c>
      <c r="F27" s="28">
        <v>5348.0156084999999</v>
      </c>
      <c r="G27" s="29">
        <v>1.561796E-2</v>
      </c>
      <c r="H27" s="24" t="s">
        <v>151</v>
      </c>
    </row>
    <row r="28" spans="1:8" ht="25.5" x14ac:dyDescent="0.2">
      <c r="A28" s="25">
        <v>22</v>
      </c>
      <c r="B28" s="26" t="s">
        <v>413</v>
      </c>
      <c r="C28" s="26" t="s">
        <v>414</v>
      </c>
      <c r="D28" s="26" t="s">
        <v>210</v>
      </c>
      <c r="E28" s="27">
        <v>931360</v>
      </c>
      <c r="F28" s="28">
        <v>5282.2082399999999</v>
      </c>
      <c r="G28" s="29">
        <v>1.542579E-2</v>
      </c>
      <c r="H28" s="24" t="s">
        <v>151</v>
      </c>
    </row>
    <row r="29" spans="1:8" x14ac:dyDescent="0.2">
      <c r="A29" s="25">
        <v>23</v>
      </c>
      <c r="B29" s="26" t="s">
        <v>400</v>
      </c>
      <c r="C29" s="26" t="s">
        <v>401</v>
      </c>
      <c r="D29" s="26" t="s">
        <v>251</v>
      </c>
      <c r="E29" s="27">
        <v>179530</v>
      </c>
      <c r="F29" s="28">
        <v>5201.16363</v>
      </c>
      <c r="G29" s="29">
        <v>1.518911E-2</v>
      </c>
      <c r="H29" s="24" t="s">
        <v>151</v>
      </c>
    </row>
    <row r="30" spans="1:8" x14ac:dyDescent="0.2">
      <c r="A30" s="25">
        <v>24</v>
      </c>
      <c r="B30" s="26" t="s">
        <v>480</v>
      </c>
      <c r="C30" s="26" t="s">
        <v>481</v>
      </c>
      <c r="D30" s="26" t="s">
        <v>374</v>
      </c>
      <c r="E30" s="27">
        <v>262189</v>
      </c>
      <c r="F30" s="28">
        <v>4859.5420205</v>
      </c>
      <c r="G30" s="29">
        <v>1.4191459999999999E-2</v>
      </c>
      <c r="H30" s="24" t="s">
        <v>151</v>
      </c>
    </row>
    <row r="31" spans="1:8" x14ac:dyDescent="0.2">
      <c r="A31" s="25">
        <v>25</v>
      </c>
      <c r="B31" s="26" t="s">
        <v>87</v>
      </c>
      <c r="C31" s="26" t="s">
        <v>88</v>
      </c>
      <c r="D31" s="26" t="s">
        <v>57</v>
      </c>
      <c r="E31" s="27">
        <v>290535</v>
      </c>
      <c r="F31" s="28">
        <v>4849.1744175000003</v>
      </c>
      <c r="G31" s="29">
        <v>1.4161180000000001E-2</v>
      </c>
      <c r="H31" s="24" t="s">
        <v>151</v>
      </c>
    </row>
    <row r="32" spans="1:8" x14ac:dyDescent="0.2">
      <c r="A32" s="25">
        <v>26</v>
      </c>
      <c r="B32" s="26" t="s">
        <v>49</v>
      </c>
      <c r="C32" s="26" t="s">
        <v>50</v>
      </c>
      <c r="D32" s="26" t="s">
        <v>44</v>
      </c>
      <c r="E32" s="27">
        <v>1099317</v>
      </c>
      <c r="F32" s="28">
        <v>4794.6710954999999</v>
      </c>
      <c r="G32" s="29">
        <v>1.400202E-2</v>
      </c>
      <c r="H32" s="24" t="s">
        <v>151</v>
      </c>
    </row>
    <row r="33" spans="1:8" x14ac:dyDescent="0.2">
      <c r="A33" s="25">
        <v>27</v>
      </c>
      <c r="B33" s="26" t="s">
        <v>434</v>
      </c>
      <c r="C33" s="26" t="s">
        <v>435</v>
      </c>
      <c r="D33" s="26" t="s">
        <v>374</v>
      </c>
      <c r="E33" s="27">
        <v>971806</v>
      </c>
      <c r="F33" s="28">
        <v>4783.2291320000004</v>
      </c>
      <c r="G33" s="29">
        <v>1.3968599999999999E-2</v>
      </c>
      <c r="H33" s="24" t="s">
        <v>151</v>
      </c>
    </row>
    <row r="34" spans="1:8" x14ac:dyDescent="0.2">
      <c r="A34" s="25">
        <v>28</v>
      </c>
      <c r="B34" s="26" t="s">
        <v>402</v>
      </c>
      <c r="C34" s="26" t="s">
        <v>403</v>
      </c>
      <c r="D34" s="26" t="s">
        <v>404</v>
      </c>
      <c r="E34" s="27">
        <v>308127</v>
      </c>
      <c r="F34" s="28">
        <v>4745.3098634999997</v>
      </c>
      <c r="G34" s="29">
        <v>1.385787E-2</v>
      </c>
      <c r="H34" s="24" t="s">
        <v>151</v>
      </c>
    </row>
    <row r="35" spans="1:8" x14ac:dyDescent="0.2">
      <c r="A35" s="25">
        <v>29</v>
      </c>
      <c r="B35" s="26" t="s">
        <v>482</v>
      </c>
      <c r="C35" s="26" t="s">
        <v>483</v>
      </c>
      <c r="D35" s="26" t="s">
        <v>39</v>
      </c>
      <c r="E35" s="27">
        <v>3754816</v>
      </c>
      <c r="F35" s="28">
        <v>4652.9679871999997</v>
      </c>
      <c r="G35" s="29">
        <v>1.35882E-2</v>
      </c>
      <c r="H35" s="24" t="s">
        <v>151</v>
      </c>
    </row>
    <row r="36" spans="1:8" ht="25.5" x14ac:dyDescent="0.2">
      <c r="A36" s="25">
        <v>30</v>
      </c>
      <c r="B36" s="26" t="s">
        <v>102</v>
      </c>
      <c r="C36" s="26" t="s">
        <v>103</v>
      </c>
      <c r="D36" s="26" t="s">
        <v>104</v>
      </c>
      <c r="E36" s="27">
        <v>390188</v>
      </c>
      <c r="F36" s="28">
        <v>4643.4322940000002</v>
      </c>
      <c r="G36" s="29">
        <v>1.3560350000000001E-2</v>
      </c>
      <c r="H36" s="24" t="s">
        <v>151</v>
      </c>
    </row>
    <row r="37" spans="1:8" x14ac:dyDescent="0.2">
      <c r="A37" s="25">
        <v>31</v>
      </c>
      <c r="B37" s="26" t="s">
        <v>428</v>
      </c>
      <c r="C37" s="26" t="s">
        <v>429</v>
      </c>
      <c r="D37" s="26" t="s">
        <v>36</v>
      </c>
      <c r="E37" s="27">
        <v>877991</v>
      </c>
      <c r="F37" s="28">
        <v>4572.5771279999999</v>
      </c>
      <c r="G37" s="29">
        <v>1.3353429999999999E-2</v>
      </c>
      <c r="H37" s="24" t="s">
        <v>151</v>
      </c>
    </row>
    <row r="38" spans="1:8" x14ac:dyDescent="0.2">
      <c r="A38" s="25">
        <v>32</v>
      </c>
      <c r="B38" s="26" t="s">
        <v>407</v>
      </c>
      <c r="C38" s="26" t="s">
        <v>408</v>
      </c>
      <c r="D38" s="26" t="s">
        <v>39</v>
      </c>
      <c r="E38" s="27">
        <v>1479672</v>
      </c>
      <c r="F38" s="28">
        <v>4550.7312359999996</v>
      </c>
      <c r="G38" s="29">
        <v>1.328963E-2</v>
      </c>
      <c r="H38" s="24" t="s">
        <v>151</v>
      </c>
    </row>
    <row r="39" spans="1:8" x14ac:dyDescent="0.2">
      <c r="A39" s="25">
        <v>33</v>
      </c>
      <c r="B39" s="26" t="s">
        <v>484</v>
      </c>
      <c r="C39" s="26" t="s">
        <v>485</v>
      </c>
      <c r="D39" s="26" t="s">
        <v>204</v>
      </c>
      <c r="E39" s="27">
        <v>85682</v>
      </c>
      <c r="F39" s="28">
        <v>4488.9656619999996</v>
      </c>
      <c r="G39" s="29">
        <v>1.3109259999999999E-2</v>
      </c>
      <c r="H39" s="24" t="s">
        <v>151</v>
      </c>
    </row>
    <row r="40" spans="1:8" x14ac:dyDescent="0.2">
      <c r="A40" s="25">
        <v>34</v>
      </c>
      <c r="B40" s="26" t="s">
        <v>11</v>
      </c>
      <c r="C40" s="26" t="s">
        <v>12</v>
      </c>
      <c r="D40" s="26" t="s">
        <v>13</v>
      </c>
      <c r="E40" s="27">
        <v>119155</v>
      </c>
      <c r="F40" s="28">
        <v>4438.2854399999997</v>
      </c>
      <c r="G40" s="29">
        <v>1.2961250000000001E-2</v>
      </c>
      <c r="H40" s="24" t="s">
        <v>151</v>
      </c>
    </row>
    <row r="41" spans="1:8" x14ac:dyDescent="0.2">
      <c r="A41" s="25">
        <v>35</v>
      </c>
      <c r="B41" s="26" t="s">
        <v>486</v>
      </c>
      <c r="C41" s="26" t="s">
        <v>487</v>
      </c>
      <c r="D41" s="26" t="s">
        <v>240</v>
      </c>
      <c r="E41" s="27">
        <v>180464</v>
      </c>
      <c r="F41" s="28">
        <v>4435.5344240000004</v>
      </c>
      <c r="G41" s="29">
        <v>1.295322E-2</v>
      </c>
      <c r="H41" s="24" t="s">
        <v>151</v>
      </c>
    </row>
    <row r="42" spans="1:8" x14ac:dyDescent="0.2">
      <c r="A42" s="25">
        <v>36</v>
      </c>
      <c r="B42" s="26" t="s">
        <v>241</v>
      </c>
      <c r="C42" s="26" t="s">
        <v>242</v>
      </c>
      <c r="D42" s="26" t="s">
        <v>113</v>
      </c>
      <c r="E42" s="27">
        <v>872038</v>
      </c>
      <c r="F42" s="28">
        <v>4319.2042140000003</v>
      </c>
      <c r="G42" s="29">
        <v>1.26135E-2</v>
      </c>
      <c r="H42" s="24" t="s">
        <v>151</v>
      </c>
    </row>
    <row r="43" spans="1:8" x14ac:dyDescent="0.2">
      <c r="A43" s="25">
        <v>37</v>
      </c>
      <c r="B43" s="26" t="s">
        <v>446</v>
      </c>
      <c r="C43" s="26" t="s">
        <v>447</v>
      </c>
      <c r="D43" s="26" t="s">
        <v>36</v>
      </c>
      <c r="E43" s="27">
        <v>275772</v>
      </c>
      <c r="F43" s="28">
        <v>4023.927138</v>
      </c>
      <c r="G43" s="29">
        <v>1.175119E-2</v>
      </c>
      <c r="H43" s="24" t="s">
        <v>151</v>
      </c>
    </row>
    <row r="44" spans="1:8" ht="25.5" x14ac:dyDescent="0.2">
      <c r="A44" s="25">
        <v>38</v>
      </c>
      <c r="B44" s="26" t="s">
        <v>488</v>
      </c>
      <c r="C44" s="26" t="s">
        <v>489</v>
      </c>
      <c r="D44" s="26" t="s">
        <v>490</v>
      </c>
      <c r="E44" s="27">
        <v>840776</v>
      </c>
      <c r="F44" s="28">
        <v>3952.4879759999999</v>
      </c>
      <c r="G44" s="29">
        <v>1.154256E-2</v>
      </c>
      <c r="H44" s="24" t="s">
        <v>151</v>
      </c>
    </row>
    <row r="45" spans="1:8" x14ac:dyDescent="0.2">
      <c r="A45" s="25">
        <v>39</v>
      </c>
      <c r="B45" s="26" t="s">
        <v>68</v>
      </c>
      <c r="C45" s="26" t="s">
        <v>69</v>
      </c>
      <c r="D45" s="26" t="s">
        <v>13</v>
      </c>
      <c r="E45" s="27">
        <v>337012</v>
      </c>
      <c r="F45" s="28">
        <v>3842.1053059999999</v>
      </c>
      <c r="G45" s="29">
        <v>1.122021E-2</v>
      </c>
      <c r="H45" s="24" t="s">
        <v>151</v>
      </c>
    </row>
    <row r="46" spans="1:8" x14ac:dyDescent="0.2">
      <c r="A46" s="25">
        <v>40</v>
      </c>
      <c r="B46" s="26" t="s">
        <v>125</v>
      </c>
      <c r="C46" s="26" t="s">
        <v>126</v>
      </c>
      <c r="D46" s="26" t="s">
        <v>13</v>
      </c>
      <c r="E46" s="27">
        <v>774293</v>
      </c>
      <c r="F46" s="28">
        <v>3766.5482984999999</v>
      </c>
      <c r="G46" s="29">
        <v>1.099956E-2</v>
      </c>
      <c r="H46" s="24" t="s">
        <v>151</v>
      </c>
    </row>
    <row r="47" spans="1:8" x14ac:dyDescent="0.2">
      <c r="A47" s="25">
        <v>41</v>
      </c>
      <c r="B47" s="26" t="s">
        <v>34</v>
      </c>
      <c r="C47" s="26" t="s">
        <v>35</v>
      </c>
      <c r="D47" s="26" t="s">
        <v>36</v>
      </c>
      <c r="E47" s="27">
        <v>62008</v>
      </c>
      <c r="F47" s="28">
        <v>3750.3368519999999</v>
      </c>
      <c r="G47" s="29">
        <v>1.095222E-2</v>
      </c>
      <c r="H47" s="24" t="s">
        <v>151</v>
      </c>
    </row>
    <row r="48" spans="1:8" x14ac:dyDescent="0.2">
      <c r="A48" s="25">
        <v>42</v>
      </c>
      <c r="B48" s="26" t="s">
        <v>491</v>
      </c>
      <c r="C48" s="26" t="s">
        <v>492</v>
      </c>
      <c r="D48" s="26" t="s">
        <v>251</v>
      </c>
      <c r="E48" s="27">
        <v>122272</v>
      </c>
      <c r="F48" s="28">
        <v>3722.3876319999999</v>
      </c>
      <c r="G48" s="29">
        <v>1.0870599999999999E-2</v>
      </c>
      <c r="H48" s="24" t="s">
        <v>151</v>
      </c>
    </row>
    <row r="49" spans="1:8" x14ac:dyDescent="0.2">
      <c r="A49" s="25">
        <v>43</v>
      </c>
      <c r="B49" s="26" t="s">
        <v>493</v>
      </c>
      <c r="C49" s="26" t="s">
        <v>494</v>
      </c>
      <c r="D49" s="26" t="s">
        <v>36</v>
      </c>
      <c r="E49" s="27">
        <v>74038</v>
      </c>
      <c r="F49" s="28">
        <v>3706.564394</v>
      </c>
      <c r="G49" s="29">
        <v>1.082439E-2</v>
      </c>
      <c r="H49" s="24" t="s">
        <v>151</v>
      </c>
    </row>
    <row r="50" spans="1:8" ht="25.5" x14ac:dyDescent="0.2">
      <c r="A50" s="25">
        <v>44</v>
      </c>
      <c r="B50" s="26" t="s">
        <v>456</v>
      </c>
      <c r="C50" s="26" t="s">
        <v>457</v>
      </c>
      <c r="D50" s="26" t="s">
        <v>25</v>
      </c>
      <c r="E50" s="27">
        <v>297739</v>
      </c>
      <c r="F50" s="28">
        <v>3699.5559444999999</v>
      </c>
      <c r="G50" s="29">
        <v>1.080392E-2</v>
      </c>
      <c r="H50" s="24" t="s">
        <v>151</v>
      </c>
    </row>
    <row r="51" spans="1:8" x14ac:dyDescent="0.2">
      <c r="A51" s="25">
        <v>45</v>
      </c>
      <c r="B51" s="26" t="s">
        <v>495</v>
      </c>
      <c r="C51" s="26" t="s">
        <v>496</v>
      </c>
      <c r="D51" s="26" t="s">
        <v>251</v>
      </c>
      <c r="E51" s="27">
        <v>278168</v>
      </c>
      <c r="F51" s="28">
        <v>3613.8195719999999</v>
      </c>
      <c r="G51" s="29">
        <v>1.055354E-2</v>
      </c>
      <c r="H51" s="24" t="s">
        <v>151</v>
      </c>
    </row>
    <row r="52" spans="1:8" x14ac:dyDescent="0.2">
      <c r="A52" s="25">
        <v>46</v>
      </c>
      <c r="B52" s="26" t="s">
        <v>497</v>
      </c>
      <c r="C52" s="26" t="s">
        <v>498</v>
      </c>
      <c r="D52" s="26" t="s">
        <v>39</v>
      </c>
      <c r="E52" s="27">
        <v>3237028</v>
      </c>
      <c r="F52" s="28">
        <v>3576.9159399999999</v>
      </c>
      <c r="G52" s="29">
        <v>1.044577E-2</v>
      </c>
      <c r="H52" s="24" t="s">
        <v>151</v>
      </c>
    </row>
    <row r="53" spans="1:8" ht="25.5" x14ac:dyDescent="0.2">
      <c r="A53" s="25">
        <v>47</v>
      </c>
      <c r="B53" s="26" t="s">
        <v>499</v>
      </c>
      <c r="C53" s="26" t="s">
        <v>500</v>
      </c>
      <c r="D53" s="26" t="s">
        <v>210</v>
      </c>
      <c r="E53" s="27">
        <v>484538</v>
      </c>
      <c r="F53" s="28">
        <v>3575.6481709999998</v>
      </c>
      <c r="G53" s="29">
        <v>1.0442069999999999E-2</v>
      </c>
      <c r="H53" s="24" t="s">
        <v>151</v>
      </c>
    </row>
    <row r="54" spans="1:8" x14ac:dyDescent="0.2">
      <c r="A54" s="25">
        <v>48</v>
      </c>
      <c r="B54" s="26" t="s">
        <v>501</v>
      </c>
      <c r="C54" s="26" t="s">
        <v>502</v>
      </c>
      <c r="D54" s="26" t="s">
        <v>33</v>
      </c>
      <c r="E54" s="27">
        <v>1467882</v>
      </c>
      <c r="F54" s="28">
        <v>3441.7429253999999</v>
      </c>
      <c r="G54" s="29">
        <v>1.0051020000000001E-2</v>
      </c>
      <c r="H54" s="24" t="s">
        <v>151</v>
      </c>
    </row>
    <row r="55" spans="1:8" ht="25.5" x14ac:dyDescent="0.2">
      <c r="A55" s="25">
        <v>49</v>
      </c>
      <c r="B55" s="26" t="s">
        <v>417</v>
      </c>
      <c r="C55" s="26" t="s">
        <v>418</v>
      </c>
      <c r="D55" s="26" t="s">
        <v>210</v>
      </c>
      <c r="E55" s="27">
        <v>195527</v>
      </c>
      <c r="F55" s="28">
        <v>3392.9800310000001</v>
      </c>
      <c r="G55" s="29">
        <v>9.9086199999999999E-3</v>
      </c>
      <c r="H55" s="24" t="s">
        <v>151</v>
      </c>
    </row>
    <row r="56" spans="1:8" x14ac:dyDescent="0.2">
      <c r="A56" s="25">
        <v>50</v>
      </c>
      <c r="B56" s="26" t="s">
        <v>503</v>
      </c>
      <c r="C56" s="26" t="s">
        <v>504</v>
      </c>
      <c r="D56" s="26" t="s">
        <v>301</v>
      </c>
      <c r="E56" s="27">
        <v>568213</v>
      </c>
      <c r="F56" s="28">
        <v>3386.2653734999999</v>
      </c>
      <c r="G56" s="29">
        <v>9.8890100000000002E-3</v>
      </c>
      <c r="H56" s="24" t="s">
        <v>151</v>
      </c>
    </row>
    <row r="57" spans="1:8" x14ac:dyDescent="0.2">
      <c r="A57" s="25">
        <v>51</v>
      </c>
      <c r="B57" s="26" t="s">
        <v>466</v>
      </c>
      <c r="C57" s="26" t="s">
        <v>467</v>
      </c>
      <c r="D57" s="26" t="s">
        <v>36</v>
      </c>
      <c r="E57" s="27">
        <v>608663</v>
      </c>
      <c r="F57" s="28">
        <v>3368.6453735</v>
      </c>
      <c r="G57" s="29">
        <v>9.8375500000000005E-3</v>
      </c>
      <c r="H57" s="24" t="s">
        <v>151</v>
      </c>
    </row>
    <row r="58" spans="1:8" x14ac:dyDescent="0.2">
      <c r="A58" s="25">
        <v>52</v>
      </c>
      <c r="B58" s="26" t="s">
        <v>229</v>
      </c>
      <c r="C58" s="26" t="s">
        <v>230</v>
      </c>
      <c r="D58" s="26" t="s">
        <v>19</v>
      </c>
      <c r="E58" s="27">
        <v>860908</v>
      </c>
      <c r="F58" s="28">
        <v>3298.1385479999999</v>
      </c>
      <c r="G58" s="29">
        <v>9.6316500000000003E-3</v>
      </c>
      <c r="H58" s="24" t="s">
        <v>151</v>
      </c>
    </row>
    <row r="59" spans="1:8" ht="25.5" x14ac:dyDescent="0.2">
      <c r="A59" s="25">
        <v>53</v>
      </c>
      <c r="B59" s="26" t="s">
        <v>505</v>
      </c>
      <c r="C59" s="26" t="s">
        <v>506</v>
      </c>
      <c r="D59" s="26" t="s">
        <v>268</v>
      </c>
      <c r="E59" s="27">
        <v>156665</v>
      </c>
      <c r="F59" s="28">
        <v>3284.0117300000002</v>
      </c>
      <c r="G59" s="29">
        <v>9.5903900000000007E-3</v>
      </c>
      <c r="H59" s="24" t="s">
        <v>151</v>
      </c>
    </row>
    <row r="60" spans="1:8" x14ac:dyDescent="0.2">
      <c r="A60" s="25">
        <v>54</v>
      </c>
      <c r="B60" s="26" t="s">
        <v>440</v>
      </c>
      <c r="C60" s="26" t="s">
        <v>441</v>
      </c>
      <c r="D60" s="26" t="s">
        <v>113</v>
      </c>
      <c r="E60" s="27">
        <v>348279</v>
      </c>
      <c r="F60" s="28">
        <v>3141.47658</v>
      </c>
      <c r="G60" s="29">
        <v>9.1741500000000007E-3</v>
      </c>
      <c r="H60" s="24" t="s">
        <v>151</v>
      </c>
    </row>
    <row r="61" spans="1:8" x14ac:dyDescent="0.2">
      <c r="A61" s="25">
        <v>55</v>
      </c>
      <c r="B61" s="26" t="s">
        <v>215</v>
      </c>
      <c r="C61" s="26" t="s">
        <v>216</v>
      </c>
      <c r="D61" s="26" t="s">
        <v>75</v>
      </c>
      <c r="E61" s="27">
        <v>86208</v>
      </c>
      <c r="F61" s="28">
        <v>3095.3413439999999</v>
      </c>
      <c r="G61" s="29">
        <v>9.0394099999999995E-3</v>
      </c>
      <c r="H61" s="24" t="s">
        <v>151</v>
      </c>
    </row>
    <row r="62" spans="1:8" x14ac:dyDescent="0.2">
      <c r="A62" s="25">
        <v>56</v>
      </c>
      <c r="B62" s="26" t="s">
        <v>507</v>
      </c>
      <c r="C62" s="26" t="s">
        <v>508</v>
      </c>
      <c r="D62" s="26" t="s">
        <v>509</v>
      </c>
      <c r="E62" s="27">
        <v>306814</v>
      </c>
      <c r="F62" s="28">
        <v>3003.0954320000001</v>
      </c>
      <c r="G62" s="29">
        <v>8.7700299999999998E-3</v>
      </c>
      <c r="H62" s="24" t="s">
        <v>151</v>
      </c>
    </row>
    <row r="63" spans="1:8" x14ac:dyDescent="0.2">
      <c r="A63" s="25">
        <v>57</v>
      </c>
      <c r="B63" s="26" t="s">
        <v>426</v>
      </c>
      <c r="C63" s="26" t="s">
        <v>427</v>
      </c>
      <c r="D63" s="26" t="s">
        <v>207</v>
      </c>
      <c r="E63" s="27">
        <v>498569</v>
      </c>
      <c r="F63" s="28">
        <v>2944.7977985000002</v>
      </c>
      <c r="G63" s="29">
        <v>8.5997799999999996E-3</v>
      </c>
      <c r="H63" s="24" t="s">
        <v>151</v>
      </c>
    </row>
    <row r="64" spans="1:8" x14ac:dyDescent="0.2">
      <c r="A64" s="25">
        <v>58</v>
      </c>
      <c r="B64" s="26" t="s">
        <v>510</v>
      </c>
      <c r="C64" s="26" t="s">
        <v>511</v>
      </c>
      <c r="D64" s="26" t="s">
        <v>33</v>
      </c>
      <c r="E64" s="27">
        <v>250778</v>
      </c>
      <c r="F64" s="28">
        <v>2887.3325030000001</v>
      </c>
      <c r="G64" s="29">
        <v>8.4319600000000005E-3</v>
      </c>
      <c r="H64" s="24" t="s">
        <v>151</v>
      </c>
    </row>
    <row r="65" spans="1:8" x14ac:dyDescent="0.2">
      <c r="A65" s="25">
        <v>59</v>
      </c>
      <c r="B65" s="26" t="s">
        <v>368</v>
      </c>
      <c r="C65" s="26" t="s">
        <v>369</v>
      </c>
      <c r="D65" s="26" t="s">
        <v>277</v>
      </c>
      <c r="E65" s="27">
        <v>345178</v>
      </c>
      <c r="F65" s="28">
        <v>2714.6523809999999</v>
      </c>
      <c r="G65" s="29">
        <v>7.9276799999999994E-3</v>
      </c>
      <c r="H65" s="24" t="s">
        <v>151</v>
      </c>
    </row>
    <row r="66" spans="1:8" x14ac:dyDescent="0.2">
      <c r="A66" s="25">
        <v>60</v>
      </c>
      <c r="B66" s="26" t="s">
        <v>512</v>
      </c>
      <c r="C66" s="26" t="s">
        <v>513</v>
      </c>
      <c r="D66" s="26" t="s">
        <v>514</v>
      </c>
      <c r="E66" s="27">
        <v>389126</v>
      </c>
      <c r="F66" s="28">
        <v>2661.6218399999998</v>
      </c>
      <c r="G66" s="29">
        <v>7.7728099999999998E-3</v>
      </c>
      <c r="H66" s="24" t="s">
        <v>151</v>
      </c>
    </row>
    <row r="67" spans="1:8" ht="25.5" x14ac:dyDescent="0.2">
      <c r="A67" s="25">
        <v>61</v>
      </c>
      <c r="B67" s="26" t="s">
        <v>515</v>
      </c>
      <c r="C67" s="26" t="s">
        <v>516</v>
      </c>
      <c r="D67" s="26" t="s">
        <v>129</v>
      </c>
      <c r="E67" s="27">
        <v>147441</v>
      </c>
      <c r="F67" s="28">
        <v>2535.7640385</v>
      </c>
      <c r="G67" s="29">
        <v>7.4052700000000003E-3</v>
      </c>
      <c r="H67" s="24" t="s">
        <v>151</v>
      </c>
    </row>
    <row r="68" spans="1:8" ht="25.5" x14ac:dyDescent="0.2">
      <c r="A68" s="25">
        <v>62</v>
      </c>
      <c r="B68" s="26" t="s">
        <v>76</v>
      </c>
      <c r="C68" s="26" t="s">
        <v>77</v>
      </c>
      <c r="D68" s="26" t="s">
        <v>25</v>
      </c>
      <c r="E68" s="27">
        <v>52854</v>
      </c>
      <c r="F68" s="28">
        <v>2261.226255</v>
      </c>
      <c r="G68" s="29">
        <v>6.6035199999999999E-3</v>
      </c>
      <c r="H68" s="24" t="s">
        <v>151</v>
      </c>
    </row>
    <row r="69" spans="1:8" x14ac:dyDescent="0.2">
      <c r="A69" s="25">
        <v>63</v>
      </c>
      <c r="B69" s="26" t="s">
        <v>269</v>
      </c>
      <c r="C69" s="26" t="s">
        <v>270</v>
      </c>
      <c r="D69" s="26" t="s">
        <v>207</v>
      </c>
      <c r="E69" s="27">
        <v>24732</v>
      </c>
      <c r="F69" s="28">
        <v>2148.1844219999998</v>
      </c>
      <c r="G69" s="29">
        <v>6.2734100000000001E-3</v>
      </c>
      <c r="H69" s="24" t="s">
        <v>151</v>
      </c>
    </row>
    <row r="70" spans="1:8" x14ac:dyDescent="0.2">
      <c r="A70" s="25">
        <v>64</v>
      </c>
      <c r="B70" s="26" t="s">
        <v>517</v>
      </c>
      <c r="C70" s="26" t="s">
        <v>518</v>
      </c>
      <c r="D70" s="26" t="s">
        <v>36</v>
      </c>
      <c r="E70" s="27">
        <v>298151</v>
      </c>
      <c r="F70" s="28">
        <v>2053.0677860000001</v>
      </c>
      <c r="G70" s="29">
        <v>5.9956300000000001E-3</v>
      </c>
      <c r="H70" s="24" t="s">
        <v>151</v>
      </c>
    </row>
    <row r="71" spans="1:8" x14ac:dyDescent="0.2">
      <c r="A71" s="25">
        <v>65</v>
      </c>
      <c r="B71" s="26" t="s">
        <v>519</v>
      </c>
      <c r="C71" s="26" t="s">
        <v>520</v>
      </c>
      <c r="D71" s="26" t="s">
        <v>514</v>
      </c>
      <c r="E71" s="27">
        <v>734834</v>
      </c>
      <c r="F71" s="28">
        <v>1939.594343</v>
      </c>
      <c r="G71" s="29">
        <v>5.66425E-3</v>
      </c>
      <c r="H71" s="24" t="s">
        <v>151</v>
      </c>
    </row>
    <row r="72" spans="1:8" x14ac:dyDescent="0.2">
      <c r="A72" s="25">
        <v>66</v>
      </c>
      <c r="B72" s="26" t="s">
        <v>249</v>
      </c>
      <c r="C72" s="26" t="s">
        <v>250</v>
      </c>
      <c r="D72" s="26" t="s">
        <v>251</v>
      </c>
      <c r="E72" s="27">
        <v>37713</v>
      </c>
      <c r="F72" s="28">
        <v>1858.6474920000001</v>
      </c>
      <c r="G72" s="29">
        <v>5.4278599999999996E-3</v>
      </c>
      <c r="H72" s="24" t="s">
        <v>151</v>
      </c>
    </row>
    <row r="73" spans="1:8" ht="25.5" x14ac:dyDescent="0.2">
      <c r="A73" s="25">
        <v>67</v>
      </c>
      <c r="B73" s="26" t="s">
        <v>266</v>
      </c>
      <c r="C73" s="26" t="s">
        <v>267</v>
      </c>
      <c r="D73" s="26" t="s">
        <v>268</v>
      </c>
      <c r="E73" s="27">
        <v>65271</v>
      </c>
      <c r="F73" s="28">
        <v>1780.1033474999999</v>
      </c>
      <c r="G73" s="29">
        <v>5.1984900000000001E-3</v>
      </c>
      <c r="H73" s="24" t="s">
        <v>151</v>
      </c>
    </row>
    <row r="74" spans="1:8" x14ac:dyDescent="0.2">
      <c r="A74" s="25">
        <v>68</v>
      </c>
      <c r="B74" s="26" t="s">
        <v>31</v>
      </c>
      <c r="C74" s="26" t="s">
        <v>32</v>
      </c>
      <c r="D74" s="26" t="s">
        <v>33</v>
      </c>
      <c r="E74" s="27">
        <v>29319</v>
      </c>
      <c r="F74" s="28">
        <v>1778.1826905</v>
      </c>
      <c r="G74" s="29">
        <v>5.1928800000000004E-3</v>
      </c>
      <c r="H74" s="24" t="s">
        <v>151</v>
      </c>
    </row>
    <row r="75" spans="1:8" x14ac:dyDescent="0.2">
      <c r="A75" s="25">
        <v>69</v>
      </c>
      <c r="B75" s="26" t="s">
        <v>85</v>
      </c>
      <c r="C75" s="26" t="s">
        <v>86</v>
      </c>
      <c r="D75" s="26" t="s">
        <v>75</v>
      </c>
      <c r="E75" s="27">
        <v>33962</v>
      </c>
      <c r="F75" s="28">
        <v>1731.8242660000001</v>
      </c>
      <c r="G75" s="29">
        <v>5.0575000000000004E-3</v>
      </c>
      <c r="H75" s="24" t="s">
        <v>151</v>
      </c>
    </row>
    <row r="76" spans="1:8" x14ac:dyDescent="0.2">
      <c r="A76" s="25">
        <v>70</v>
      </c>
      <c r="B76" s="26" t="s">
        <v>521</v>
      </c>
      <c r="C76" s="26" t="s">
        <v>522</v>
      </c>
      <c r="D76" s="26" t="s">
        <v>33</v>
      </c>
      <c r="E76" s="27">
        <v>199530</v>
      </c>
      <c r="F76" s="28">
        <v>1576.5862950000001</v>
      </c>
      <c r="G76" s="29">
        <v>4.6041500000000004E-3</v>
      </c>
      <c r="H76" s="24" t="s">
        <v>151</v>
      </c>
    </row>
    <row r="77" spans="1:8" x14ac:dyDescent="0.2">
      <c r="A77" s="25">
        <v>71</v>
      </c>
      <c r="B77" s="26" t="s">
        <v>523</v>
      </c>
      <c r="C77" s="26" t="s">
        <v>524</v>
      </c>
      <c r="D77" s="26" t="s">
        <v>13</v>
      </c>
      <c r="E77" s="27">
        <v>500873</v>
      </c>
      <c r="F77" s="28">
        <v>1482.8345165000001</v>
      </c>
      <c r="G77" s="29">
        <v>4.3303600000000001E-3</v>
      </c>
      <c r="H77" s="24" t="s">
        <v>151</v>
      </c>
    </row>
    <row r="78" spans="1:8" x14ac:dyDescent="0.2">
      <c r="A78" s="25">
        <v>72</v>
      </c>
      <c r="B78" s="26" t="s">
        <v>448</v>
      </c>
      <c r="C78" s="26" t="s">
        <v>449</v>
      </c>
      <c r="D78" s="26" t="s">
        <v>75</v>
      </c>
      <c r="E78" s="27">
        <v>286238</v>
      </c>
      <c r="F78" s="28">
        <v>1433.479904</v>
      </c>
      <c r="G78" s="29">
        <v>4.18623E-3</v>
      </c>
      <c r="H78" s="24" t="s">
        <v>151</v>
      </c>
    </row>
    <row r="79" spans="1:8" x14ac:dyDescent="0.2">
      <c r="A79" s="25">
        <v>73</v>
      </c>
      <c r="B79" s="26" t="s">
        <v>342</v>
      </c>
      <c r="C79" s="26" t="s">
        <v>343</v>
      </c>
      <c r="D79" s="26" t="s">
        <v>198</v>
      </c>
      <c r="E79" s="27">
        <v>507487</v>
      </c>
      <c r="F79" s="28">
        <v>1419.7456311999999</v>
      </c>
      <c r="G79" s="29">
        <v>4.1461199999999997E-3</v>
      </c>
      <c r="H79" s="24" t="s">
        <v>151</v>
      </c>
    </row>
    <row r="80" spans="1:8" x14ac:dyDescent="0.2">
      <c r="A80" s="25">
        <v>74</v>
      </c>
      <c r="B80" s="26" t="s">
        <v>525</v>
      </c>
      <c r="C80" s="26" t="s">
        <v>526</v>
      </c>
      <c r="D80" s="26" t="s">
        <v>113</v>
      </c>
      <c r="E80" s="27">
        <v>20834</v>
      </c>
      <c r="F80" s="28">
        <v>1370.0230059999999</v>
      </c>
      <c r="G80" s="29">
        <v>4.0009199999999998E-3</v>
      </c>
      <c r="H80" s="24" t="s">
        <v>151</v>
      </c>
    </row>
    <row r="81" spans="1:8" x14ac:dyDescent="0.2">
      <c r="A81" s="25">
        <v>75</v>
      </c>
      <c r="B81" s="26" t="s">
        <v>436</v>
      </c>
      <c r="C81" s="26" t="s">
        <v>437</v>
      </c>
      <c r="D81" s="26" t="s">
        <v>33</v>
      </c>
      <c r="E81" s="27">
        <v>143771</v>
      </c>
      <c r="F81" s="28">
        <v>1175.184154</v>
      </c>
      <c r="G81" s="29">
        <v>3.4319200000000002E-3</v>
      </c>
      <c r="H81" s="24" t="s">
        <v>151</v>
      </c>
    </row>
    <row r="82" spans="1:8" x14ac:dyDescent="0.2">
      <c r="A82" s="25">
        <v>76</v>
      </c>
      <c r="B82" s="26" t="s">
        <v>527</v>
      </c>
      <c r="C82" s="26" t="s">
        <v>528</v>
      </c>
      <c r="D82" s="26" t="s">
        <v>36</v>
      </c>
      <c r="E82" s="27">
        <v>90412</v>
      </c>
      <c r="F82" s="28">
        <v>1026.5830539999999</v>
      </c>
      <c r="G82" s="29">
        <v>2.99796E-3</v>
      </c>
      <c r="H82" s="24" t="s">
        <v>151</v>
      </c>
    </row>
    <row r="83" spans="1:8" x14ac:dyDescent="0.2">
      <c r="A83" s="25">
        <v>77</v>
      </c>
      <c r="B83" s="26" t="s">
        <v>529</v>
      </c>
      <c r="C83" s="26" t="s">
        <v>530</v>
      </c>
      <c r="D83" s="26" t="s">
        <v>39</v>
      </c>
      <c r="E83" s="27">
        <v>654882</v>
      </c>
      <c r="F83" s="28">
        <v>1014.9361236</v>
      </c>
      <c r="G83" s="29">
        <v>2.9639499999999999E-3</v>
      </c>
      <c r="H83" s="24" t="s">
        <v>151</v>
      </c>
    </row>
    <row r="84" spans="1:8" x14ac:dyDescent="0.2">
      <c r="A84" s="25">
        <v>78</v>
      </c>
      <c r="B84" s="26" t="s">
        <v>531</v>
      </c>
      <c r="C84" s="26" t="s">
        <v>532</v>
      </c>
      <c r="D84" s="26" t="s">
        <v>533</v>
      </c>
      <c r="E84" s="27">
        <v>111213</v>
      </c>
      <c r="F84" s="28">
        <v>736.78612499999997</v>
      </c>
      <c r="G84" s="29">
        <v>2.1516600000000001E-3</v>
      </c>
      <c r="H84" s="24" t="s">
        <v>151</v>
      </c>
    </row>
    <row r="85" spans="1:8" x14ac:dyDescent="0.2">
      <c r="A85" s="25">
        <v>79</v>
      </c>
      <c r="B85" s="26" t="s">
        <v>534</v>
      </c>
      <c r="C85" s="26" t="s">
        <v>88</v>
      </c>
      <c r="D85" s="26" t="s">
        <v>57</v>
      </c>
      <c r="E85" s="27">
        <v>98087</v>
      </c>
      <c r="F85" s="28">
        <v>715.88796950000005</v>
      </c>
      <c r="G85" s="29">
        <v>2.09063E-3</v>
      </c>
      <c r="H85" s="24" t="s">
        <v>151</v>
      </c>
    </row>
    <row r="86" spans="1:8" ht="25.5" x14ac:dyDescent="0.2">
      <c r="A86" s="25">
        <v>80</v>
      </c>
      <c r="B86" s="26" t="s">
        <v>535</v>
      </c>
      <c r="C86" s="26" t="s">
        <v>536</v>
      </c>
      <c r="D86" s="26" t="s">
        <v>210</v>
      </c>
      <c r="E86" s="27">
        <v>9137</v>
      </c>
      <c r="F86" s="28">
        <v>440.89679799999999</v>
      </c>
      <c r="G86" s="29">
        <v>1.2875600000000001E-3</v>
      </c>
      <c r="H86" s="24" t="s">
        <v>151</v>
      </c>
    </row>
    <row r="87" spans="1:8" x14ac:dyDescent="0.2">
      <c r="A87" s="22"/>
      <c r="B87" s="22"/>
      <c r="C87" s="23" t="s">
        <v>150</v>
      </c>
      <c r="D87" s="22"/>
      <c r="E87" s="22" t="s">
        <v>151</v>
      </c>
      <c r="F87" s="30">
        <f>SUM(F7:F86)</f>
        <v>326872.52031440008</v>
      </c>
      <c r="G87" s="31">
        <f>SUM(G7:G86)</f>
        <v>0.9545752799999998</v>
      </c>
      <c r="H87" s="24" t="s">
        <v>151</v>
      </c>
    </row>
    <row r="88" spans="1:8" x14ac:dyDescent="0.2">
      <c r="A88" s="22"/>
      <c r="B88" s="22"/>
      <c r="C88" s="32"/>
      <c r="D88" s="22"/>
      <c r="E88" s="22"/>
      <c r="F88" s="33"/>
      <c r="G88" s="33"/>
      <c r="H88" s="24" t="s">
        <v>151</v>
      </c>
    </row>
    <row r="89" spans="1:8" x14ac:dyDescent="0.2">
      <c r="A89" s="22"/>
      <c r="B89" s="22"/>
      <c r="C89" s="23" t="s">
        <v>152</v>
      </c>
      <c r="D89" s="22"/>
      <c r="E89" s="22"/>
      <c r="F89" s="22"/>
      <c r="G89" s="22"/>
      <c r="H89" s="24" t="s">
        <v>151</v>
      </c>
    </row>
    <row r="90" spans="1:8" x14ac:dyDescent="0.2">
      <c r="A90" s="22"/>
      <c r="B90" s="22"/>
      <c r="C90" s="23" t="s">
        <v>150</v>
      </c>
      <c r="D90" s="22"/>
      <c r="E90" s="22" t="s">
        <v>151</v>
      </c>
      <c r="F90" s="34" t="s">
        <v>153</v>
      </c>
      <c r="G90" s="31">
        <v>0</v>
      </c>
      <c r="H90" s="24" t="s">
        <v>151</v>
      </c>
    </row>
    <row r="91" spans="1:8" x14ac:dyDescent="0.2">
      <c r="A91" s="22"/>
      <c r="B91" s="22"/>
      <c r="C91" s="32"/>
      <c r="D91" s="22"/>
      <c r="E91" s="22"/>
      <c r="F91" s="33"/>
      <c r="G91" s="33"/>
      <c r="H91" s="24" t="s">
        <v>151</v>
      </c>
    </row>
    <row r="92" spans="1:8" x14ac:dyDescent="0.2">
      <c r="A92" s="22"/>
      <c r="B92" s="22"/>
      <c r="C92" s="23" t="s">
        <v>154</v>
      </c>
      <c r="D92" s="22"/>
      <c r="E92" s="22"/>
      <c r="F92" s="22"/>
      <c r="G92" s="22"/>
      <c r="H92" s="24" t="s">
        <v>151</v>
      </c>
    </row>
    <row r="93" spans="1:8" x14ac:dyDescent="0.2">
      <c r="A93" s="25">
        <v>1</v>
      </c>
      <c r="B93" s="26" t="s">
        <v>147</v>
      </c>
      <c r="C93" s="26" t="s">
        <v>906</v>
      </c>
      <c r="D93" s="26" t="s">
        <v>148</v>
      </c>
      <c r="E93" s="27">
        <v>375961</v>
      </c>
      <c r="F93" s="28">
        <v>7.5190000000000003E-6</v>
      </c>
      <c r="G93" s="35" t="s">
        <v>149</v>
      </c>
      <c r="H93" s="24" t="s">
        <v>151</v>
      </c>
    </row>
    <row r="94" spans="1:8" x14ac:dyDescent="0.2">
      <c r="A94" s="22"/>
      <c r="B94" s="22"/>
      <c r="C94" s="23" t="s">
        <v>150</v>
      </c>
      <c r="D94" s="22"/>
      <c r="E94" s="22" t="s">
        <v>151</v>
      </c>
      <c r="F94" s="34" t="s">
        <v>153</v>
      </c>
      <c r="G94" s="31">
        <v>0</v>
      </c>
      <c r="H94" s="24" t="s">
        <v>151</v>
      </c>
    </row>
    <row r="95" spans="1:8" x14ac:dyDescent="0.2">
      <c r="A95" s="22"/>
      <c r="B95" s="22"/>
      <c r="C95" s="32"/>
      <c r="D95" s="22"/>
      <c r="E95" s="22"/>
      <c r="F95" s="33"/>
      <c r="G95" s="33"/>
      <c r="H95" s="24" t="s">
        <v>151</v>
      </c>
    </row>
    <row r="96" spans="1:8" x14ac:dyDescent="0.2">
      <c r="A96" s="22"/>
      <c r="B96" s="22"/>
      <c r="C96" s="23" t="s">
        <v>155</v>
      </c>
      <c r="D96" s="22"/>
      <c r="E96" s="22"/>
      <c r="F96" s="22"/>
      <c r="G96" s="22"/>
      <c r="H96" s="24" t="s">
        <v>151</v>
      </c>
    </row>
    <row r="97" spans="1:8" x14ac:dyDescent="0.2">
      <c r="A97" s="22"/>
      <c r="B97" s="22"/>
      <c r="C97" s="23" t="s">
        <v>150</v>
      </c>
      <c r="D97" s="22"/>
      <c r="E97" s="22" t="s">
        <v>151</v>
      </c>
      <c r="F97" s="34" t="s">
        <v>153</v>
      </c>
      <c r="G97" s="31">
        <v>0</v>
      </c>
      <c r="H97" s="24" t="s">
        <v>151</v>
      </c>
    </row>
    <row r="98" spans="1:8" x14ac:dyDescent="0.2">
      <c r="A98" s="22"/>
      <c r="B98" s="22"/>
      <c r="C98" s="32"/>
      <c r="D98" s="22"/>
      <c r="E98" s="22"/>
      <c r="F98" s="33"/>
      <c r="G98" s="33"/>
      <c r="H98" s="24" t="s">
        <v>151</v>
      </c>
    </row>
    <row r="99" spans="1:8" x14ac:dyDescent="0.2">
      <c r="A99" s="22"/>
      <c r="B99" s="22"/>
      <c r="C99" s="23" t="s">
        <v>156</v>
      </c>
      <c r="D99" s="22"/>
      <c r="E99" s="22"/>
      <c r="F99" s="33"/>
      <c r="G99" s="33"/>
      <c r="H99" s="24" t="s">
        <v>151</v>
      </c>
    </row>
    <row r="100" spans="1:8" x14ac:dyDescent="0.2">
      <c r="A100" s="22"/>
      <c r="B100" s="22"/>
      <c r="C100" s="23" t="s">
        <v>150</v>
      </c>
      <c r="D100" s="22"/>
      <c r="E100" s="22" t="s">
        <v>151</v>
      </c>
      <c r="F100" s="34" t="s">
        <v>153</v>
      </c>
      <c r="G100" s="31">
        <v>0</v>
      </c>
      <c r="H100" s="24" t="s">
        <v>151</v>
      </c>
    </row>
    <row r="101" spans="1:8" x14ac:dyDescent="0.2">
      <c r="A101" s="22"/>
      <c r="B101" s="22"/>
      <c r="C101" s="32"/>
      <c r="D101" s="22"/>
      <c r="E101" s="22"/>
      <c r="F101" s="33"/>
      <c r="G101" s="33"/>
      <c r="H101" s="24" t="s">
        <v>151</v>
      </c>
    </row>
    <row r="102" spans="1:8" x14ac:dyDescent="0.2">
      <c r="A102" s="22"/>
      <c r="B102" s="22"/>
      <c r="C102" s="23" t="s">
        <v>157</v>
      </c>
      <c r="D102" s="22"/>
      <c r="E102" s="22"/>
      <c r="F102" s="33"/>
      <c r="G102" s="33"/>
      <c r="H102" s="24" t="s">
        <v>151</v>
      </c>
    </row>
    <row r="103" spans="1:8" x14ac:dyDescent="0.2">
      <c r="A103" s="22"/>
      <c r="B103" s="22"/>
      <c r="C103" s="23" t="s">
        <v>150</v>
      </c>
      <c r="D103" s="22"/>
      <c r="E103" s="22" t="s">
        <v>151</v>
      </c>
      <c r="F103" s="34" t="s">
        <v>153</v>
      </c>
      <c r="G103" s="31">
        <v>0</v>
      </c>
      <c r="H103" s="24" t="s">
        <v>151</v>
      </c>
    </row>
    <row r="104" spans="1:8" x14ac:dyDescent="0.2">
      <c r="A104" s="22"/>
      <c r="B104" s="22"/>
      <c r="C104" s="32"/>
      <c r="D104" s="22"/>
      <c r="E104" s="22"/>
      <c r="F104" s="33"/>
      <c r="G104" s="33"/>
      <c r="H104" s="24" t="s">
        <v>151</v>
      </c>
    </row>
    <row r="105" spans="1:8" x14ac:dyDescent="0.2">
      <c r="A105" s="22"/>
      <c r="B105" s="22"/>
      <c r="C105" s="23" t="s">
        <v>158</v>
      </c>
      <c r="D105" s="22"/>
      <c r="E105" s="22"/>
      <c r="F105" s="30">
        <v>326872.520321919</v>
      </c>
      <c r="G105" s="31">
        <v>0.95457528000000003</v>
      </c>
      <c r="H105" s="24" t="s">
        <v>151</v>
      </c>
    </row>
    <row r="106" spans="1:8" x14ac:dyDescent="0.2">
      <c r="A106" s="22"/>
      <c r="B106" s="22"/>
      <c r="C106" s="32"/>
      <c r="D106" s="22"/>
      <c r="E106" s="22"/>
      <c r="F106" s="33"/>
      <c r="G106" s="33"/>
      <c r="H106" s="24" t="s">
        <v>151</v>
      </c>
    </row>
    <row r="107" spans="1:8" x14ac:dyDescent="0.2">
      <c r="A107" s="22"/>
      <c r="B107" s="22"/>
      <c r="C107" s="23" t="s">
        <v>159</v>
      </c>
      <c r="D107" s="22"/>
      <c r="E107" s="22"/>
      <c r="F107" s="33"/>
      <c r="G107" s="33"/>
      <c r="H107" s="24" t="s">
        <v>151</v>
      </c>
    </row>
    <row r="108" spans="1:8" x14ac:dyDescent="0.2">
      <c r="A108" s="22"/>
      <c r="B108" s="22"/>
      <c r="C108" s="23" t="s">
        <v>10</v>
      </c>
      <c r="D108" s="22"/>
      <c r="E108" s="22"/>
      <c r="F108" s="33"/>
      <c r="G108" s="33"/>
      <c r="H108" s="24" t="s">
        <v>151</v>
      </c>
    </row>
    <row r="109" spans="1:8" x14ac:dyDescent="0.2">
      <c r="A109" s="22"/>
      <c r="B109" s="22"/>
      <c r="C109" s="23" t="s">
        <v>150</v>
      </c>
      <c r="D109" s="22"/>
      <c r="E109" s="22" t="s">
        <v>151</v>
      </c>
      <c r="F109" s="34" t="s">
        <v>153</v>
      </c>
      <c r="G109" s="31">
        <v>0</v>
      </c>
      <c r="H109" s="24" t="s">
        <v>151</v>
      </c>
    </row>
    <row r="110" spans="1:8" x14ac:dyDescent="0.2">
      <c r="A110" s="22"/>
      <c r="B110" s="22"/>
      <c r="C110" s="32"/>
      <c r="D110" s="22"/>
      <c r="E110" s="22"/>
      <c r="F110" s="33"/>
      <c r="G110" s="33"/>
      <c r="H110" s="24" t="s">
        <v>151</v>
      </c>
    </row>
    <row r="111" spans="1:8" x14ac:dyDescent="0.2">
      <c r="A111" s="22"/>
      <c r="B111" s="22"/>
      <c r="C111" s="23" t="s">
        <v>160</v>
      </c>
      <c r="D111" s="22"/>
      <c r="E111" s="22"/>
      <c r="F111" s="22"/>
      <c r="G111" s="22"/>
      <c r="H111" s="24" t="s">
        <v>151</v>
      </c>
    </row>
    <row r="112" spans="1:8" x14ac:dyDescent="0.2">
      <c r="A112" s="22"/>
      <c r="B112" s="22"/>
      <c r="C112" s="23" t="s">
        <v>150</v>
      </c>
      <c r="D112" s="22"/>
      <c r="E112" s="22" t="s">
        <v>151</v>
      </c>
      <c r="F112" s="34" t="s">
        <v>153</v>
      </c>
      <c r="G112" s="31">
        <v>0</v>
      </c>
      <c r="H112" s="24" t="s">
        <v>151</v>
      </c>
    </row>
    <row r="113" spans="1:8" x14ac:dyDescent="0.2">
      <c r="A113" s="22"/>
      <c r="B113" s="22"/>
      <c r="C113" s="32"/>
      <c r="D113" s="22"/>
      <c r="E113" s="22"/>
      <c r="F113" s="33"/>
      <c r="G113" s="33"/>
      <c r="H113" s="24" t="s">
        <v>151</v>
      </c>
    </row>
    <row r="114" spans="1:8" x14ac:dyDescent="0.2">
      <c r="A114" s="22"/>
      <c r="B114" s="22"/>
      <c r="C114" s="23" t="s">
        <v>161</v>
      </c>
      <c r="D114" s="22"/>
      <c r="E114" s="22"/>
      <c r="F114" s="22"/>
      <c r="G114" s="22"/>
      <c r="H114" s="24" t="s">
        <v>151</v>
      </c>
    </row>
    <row r="115" spans="1:8" x14ac:dyDescent="0.2">
      <c r="A115" s="22"/>
      <c r="B115" s="22"/>
      <c r="C115" s="23" t="s">
        <v>150</v>
      </c>
      <c r="D115" s="22"/>
      <c r="E115" s="22" t="s">
        <v>151</v>
      </c>
      <c r="F115" s="34" t="s">
        <v>153</v>
      </c>
      <c r="G115" s="31">
        <v>0</v>
      </c>
      <c r="H115" s="24" t="s">
        <v>151</v>
      </c>
    </row>
    <row r="116" spans="1:8" x14ac:dyDescent="0.2">
      <c r="A116" s="22"/>
      <c r="B116" s="22"/>
      <c r="C116" s="32"/>
      <c r="D116" s="22"/>
      <c r="E116" s="22"/>
      <c r="F116" s="33"/>
      <c r="G116" s="33"/>
      <c r="H116" s="24" t="s">
        <v>151</v>
      </c>
    </row>
    <row r="117" spans="1:8" x14ac:dyDescent="0.2">
      <c r="A117" s="22"/>
      <c r="B117" s="22"/>
      <c r="C117" s="23" t="s">
        <v>162</v>
      </c>
      <c r="D117" s="22"/>
      <c r="E117" s="22"/>
      <c r="F117" s="33"/>
      <c r="G117" s="33"/>
      <c r="H117" s="24" t="s">
        <v>151</v>
      </c>
    </row>
    <row r="118" spans="1:8" x14ac:dyDescent="0.2">
      <c r="A118" s="22"/>
      <c r="B118" s="22"/>
      <c r="C118" s="23" t="s">
        <v>150</v>
      </c>
      <c r="D118" s="22"/>
      <c r="E118" s="22" t="s">
        <v>151</v>
      </c>
      <c r="F118" s="34" t="s">
        <v>153</v>
      </c>
      <c r="G118" s="31">
        <v>0</v>
      </c>
      <c r="H118" s="24" t="s">
        <v>151</v>
      </c>
    </row>
    <row r="119" spans="1:8" x14ac:dyDescent="0.2">
      <c r="A119" s="22"/>
      <c r="B119" s="22"/>
      <c r="C119" s="32"/>
      <c r="D119" s="22"/>
      <c r="E119" s="22"/>
      <c r="F119" s="33"/>
      <c r="G119" s="33"/>
      <c r="H119" s="24" t="s">
        <v>151</v>
      </c>
    </row>
    <row r="120" spans="1:8" x14ac:dyDescent="0.2">
      <c r="A120" s="22"/>
      <c r="B120" s="22"/>
      <c r="C120" s="23" t="s">
        <v>163</v>
      </c>
      <c r="D120" s="22"/>
      <c r="E120" s="22"/>
      <c r="F120" s="30">
        <v>0</v>
      </c>
      <c r="G120" s="31">
        <v>0</v>
      </c>
      <c r="H120" s="24" t="s">
        <v>151</v>
      </c>
    </row>
    <row r="121" spans="1:8" x14ac:dyDescent="0.2">
      <c r="A121" s="22"/>
      <c r="B121" s="22"/>
      <c r="C121" s="32"/>
      <c r="D121" s="22"/>
      <c r="E121" s="22"/>
      <c r="F121" s="33"/>
      <c r="G121" s="33"/>
      <c r="H121" s="24" t="s">
        <v>151</v>
      </c>
    </row>
    <row r="122" spans="1:8" x14ac:dyDescent="0.2">
      <c r="A122" s="22"/>
      <c r="B122" s="22"/>
      <c r="C122" s="23" t="s">
        <v>164</v>
      </c>
      <c r="D122" s="22"/>
      <c r="E122" s="22"/>
      <c r="F122" s="33"/>
      <c r="G122" s="33"/>
      <c r="H122" s="24" t="s">
        <v>151</v>
      </c>
    </row>
    <row r="123" spans="1:8" x14ac:dyDescent="0.2">
      <c r="A123" s="22"/>
      <c r="B123" s="22"/>
      <c r="C123" s="23" t="s">
        <v>165</v>
      </c>
      <c r="D123" s="22"/>
      <c r="E123" s="22"/>
      <c r="F123" s="33"/>
      <c r="G123" s="33"/>
      <c r="H123" s="24" t="s">
        <v>151</v>
      </c>
    </row>
    <row r="124" spans="1:8" x14ac:dyDescent="0.2">
      <c r="A124" s="22"/>
      <c r="B124" s="22"/>
      <c r="C124" s="23" t="s">
        <v>150</v>
      </c>
      <c r="D124" s="22"/>
      <c r="E124" s="22" t="s">
        <v>151</v>
      </c>
      <c r="F124" s="34" t="s">
        <v>153</v>
      </c>
      <c r="G124" s="31">
        <v>0</v>
      </c>
      <c r="H124" s="24" t="s">
        <v>151</v>
      </c>
    </row>
    <row r="125" spans="1:8" x14ac:dyDescent="0.2">
      <c r="A125" s="22"/>
      <c r="B125" s="22"/>
      <c r="C125" s="32"/>
      <c r="D125" s="22"/>
      <c r="E125" s="22"/>
      <c r="F125" s="33"/>
      <c r="G125" s="33"/>
      <c r="H125" s="24" t="s">
        <v>151</v>
      </c>
    </row>
    <row r="126" spans="1:8" x14ac:dyDescent="0.2">
      <c r="A126" s="22"/>
      <c r="B126" s="22"/>
      <c r="C126" s="23" t="s">
        <v>166</v>
      </c>
      <c r="D126" s="22"/>
      <c r="E126" s="22"/>
      <c r="F126" s="33"/>
      <c r="G126" s="33"/>
      <c r="H126" s="24" t="s">
        <v>151</v>
      </c>
    </row>
    <row r="127" spans="1:8" x14ac:dyDescent="0.2">
      <c r="A127" s="22"/>
      <c r="B127" s="22"/>
      <c r="C127" s="23" t="s">
        <v>150</v>
      </c>
      <c r="D127" s="22"/>
      <c r="E127" s="22" t="s">
        <v>151</v>
      </c>
      <c r="F127" s="34" t="s">
        <v>153</v>
      </c>
      <c r="G127" s="31">
        <v>0</v>
      </c>
      <c r="H127" s="24" t="s">
        <v>151</v>
      </c>
    </row>
    <row r="128" spans="1:8" x14ac:dyDescent="0.2">
      <c r="A128" s="22"/>
      <c r="B128" s="22"/>
      <c r="C128" s="32"/>
      <c r="D128" s="22"/>
      <c r="E128" s="22"/>
      <c r="F128" s="33"/>
      <c r="G128" s="33"/>
      <c r="H128" s="24" t="s">
        <v>151</v>
      </c>
    </row>
    <row r="129" spans="1:8" x14ac:dyDescent="0.2">
      <c r="A129" s="22"/>
      <c r="B129" s="22"/>
      <c r="C129" s="23" t="s">
        <v>167</v>
      </c>
      <c r="D129" s="22"/>
      <c r="E129" s="22"/>
      <c r="F129" s="33"/>
      <c r="G129" s="33"/>
      <c r="H129" s="24" t="s">
        <v>151</v>
      </c>
    </row>
    <row r="130" spans="1:8" x14ac:dyDescent="0.2">
      <c r="A130" s="25">
        <v>1</v>
      </c>
      <c r="B130" s="26" t="s">
        <v>537</v>
      </c>
      <c r="C130" s="26" t="s">
        <v>1025</v>
      </c>
      <c r="D130" s="26" t="s">
        <v>538</v>
      </c>
      <c r="E130" s="27">
        <v>2000000</v>
      </c>
      <c r="F130" s="28">
        <v>1946.5</v>
      </c>
      <c r="G130" s="29">
        <v>5.6844199999999999E-3</v>
      </c>
      <c r="H130" s="24">
        <v>6.6</v>
      </c>
    </row>
    <row r="131" spans="1:8" x14ac:dyDescent="0.2">
      <c r="A131" s="22"/>
      <c r="B131" s="22"/>
      <c r="C131" s="23" t="s">
        <v>150</v>
      </c>
      <c r="D131" s="22"/>
      <c r="E131" s="22" t="s">
        <v>151</v>
      </c>
      <c r="F131" s="30">
        <v>1946.5</v>
      </c>
      <c r="G131" s="31">
        <v>5.6844199999999999E-3</v>
      </c>
      <c r="H131" s="24" t="s">
        <v>151</v>
      </c>
    </row>
    <row r="132" spans="1:8" x14ac:dyDescent="0.2">
      <c r="A132" s="22"/>
      <c r="B132" s="22"/>
      <c r="C132" s="32"/>
      <c r="D132" s="22"/>
      <c r="E132" s="22"/>
      <c r="F132" s="33"/>
      <c r="G132" s="33"/>
      <c r="H132" s="24" t="s">
        <v>151</v>
      </c>
    </row>
    <row r="133" spans="1:8" x14ac:dyDescent="0.2">
      <c r="A133" s="22"/>
      <c r="B133" s="22"/>
      <c r="C133" s="23" t="s">
        <v>168</v>
      </c>
      <c r="D133" s="22"/>
      <c r="E133" s="22"/>
      <c r="F133" s="33"/>
      <c r="G133" s="33"/>
      <c r="H133" s="24" t="s">
        <v>151</v>
      </c>
    </row>
    <row r="134" spans="1:8" x14ac:dyDescent="0.2">
      <c r="A134" s="25">
        <v>1</v>
      </c>
      <c r="B134" s="26"/>
      <c r="C134" s="26" t="s">
        <v>169</v>
      </c>
      <c r="D134" s="26"/>
      <c r="E134" s="35"/>
      <c r="F134" s="28">
        <v>17310.281573171</v>
      </c>
      <c r="G134" s="29">
        <v>5.055171E-2</v>
      </c>
      <c r="H134" s="24">
        <v>6.66</v>
      </c>
    </row>
    <row r="135" spans="1:8" x14ac:dyDescent="0.2">
      <c r="A135" s="22"/>
      <c r="B135" s="22"/>
      <c r="C135" s="23" t="s">
        <v>150</v>
      </c>
      <c r="D135" s="22"/>
      <c r="E135" s="22" t="s">
        <v>151</v>
      </c>
      <c r="F135" s="30">
        <v>17310.281573171</v>
      </c>
      <c r="G135" s="31">
        <v>5.055171E-2</v>
      </c>
      <c r="H135" s="24" t="s">
        <v>151</v>
      </c>
    </row>
    <row r="136" spans="1:8" x14ac:dyDescent="0.2">
      <c r="A136" s="22"/>
      <c r="B136" s="22"/>
      <c r="C136" s="32"/>
      <c r="D136" s="22"/>
      <c r="E136" s="22"/>
      <c r="F136" s="33"/>
      <c r="G136" s="33"/>
      <c r="H136" s="24" t="s">
        <v>151</v>
      </c>
    </row>
    <row r="137" spans="1:8" x14ac:dyDescent="0.2">
      <c r="A137" s="22"/>
      <c r="B137" s="22"/>
      <c r="C137" s="23" t="s">
        <v>170</v>
      </c>
      <c r="D137" s="22"/>
      <c r="E137" s="22"/>
      <c r="F137" s="30">
        <v>19256.781573171</v>
      </c>
      <c r="G137" s="31">
        <v>5.6236130000000002E-2</v>
      </c>
      <c r="H137" s="24" t="s">
        <v>151</v>
      </c>
    </row>
    <row r="138" spans="1:8" x14ac:dyDescent="0.2">
      <c r="A138" s="22"/>
      <c r="B138" s="22"/>
      <c r="C138" s="33"/>
      <c r="D138" s="22"/>
      <c r="E138" s="22"/>
      <c r="F138" s="22"/>
      <c r="G138" s="22"/>
      <c r="H138" s="24" t="s">
        <v>151</v>
      </c>
    </row>
    <row r="139" spans="1:8" x14ac:dyDescent="0.2">
      <c r="A139" s="22"/>
      <c r="B139" s="22"/>
      <c r="C139" s="23" t="s">
        <v>171</v>
      </c>
      <c r="D139" s="22"/>
      <c r="E139" s="22"/>
      <c r="F139" s="22"/>
      <c r="G139" s="22"/>
      <c r="H139" s="24" t="s">
        <v>151</v>
      </c>
    </row>
    <row r="140" spans="1:8" x14ac:dyDescent="0.2">
      <c r="A140" s="22"/>
      <c r="B140" s="22"/>
      <c r="C140" s="23" t="s">
        <v>172</v>
      </c>
      <c r="D140" s="22"/>
      <c r="E140" s="22"/>
      <c r="F140" s="22"/>
      <c r="G140" s="22"/>
      <c r="H140" s="24" t="s">
        <v>151</v>
      </c>
    </row>
    <row r="141" spans="1:8" x14ac:dyDescent="0.2">
      <c r="A141" s="22"/>
      <c r="B141" s="22"/>
      <c r="C141" s="23" t="s">
        <v>150</v>
      </c>
      <c r="D141" s="22"/>
      <c r="E141" s="22" t="s">
        <v>151</v>
      </c>
      <c r="F141" s="34" t="s">
        <v>153</v>
      </c>
      <c r="G141" s="31">
        <v>0</v>
      </c>
      <c r="H141" s="24" t="s">
        <v>151</v>
      </c>
    </row>
    <row r="142" spans="1:8" x14ac:dyDescent="0.2">
      <c r="A142" s="22"/>
      <c r="B142" s="22"/>
      <c r="C142" s="32"/>
      <c r="D142" s="22"/>
      <c r="E142" s="22"/>
      <c r="F142" s="33"/>
      <c r="G142" s="33"/>
      <c r="H142" s="24" t="s">
        <v>151</v>
      </c>
    </row>
    <row r="143" spans="1:8" x14ac:dyDescent="0.2">
      <c r="A143" s="22"/>
      <c r="B143" s="22"/>
      <c r="C143" s="23" t="s">
        <v>173</v>
      </c>
      <c r="D143" s="22"/>
      <c r="E143" s="22"/>
      <c r="F143" s="22"/>
      <c r="G143" s="22"/>
      <c r="H143" s="24" t="s">
        <v>151</v>
      </c>
    </row>
    <row r="144" spans="1:8" x14ac:dyDescent="0.2">
      <c r="A144" s="22"/>
      <c r="B144" s="22"/>
      <c r="C144" s="23" t="s">
        <v>174</v>
      </c>
      <c r="D144" s="22"/>
      <c r="E144" s="22"/>
      <c r="F144" s="22"/>
      <c r="G144" s="22"/>
      <c r="H144" s="24" t="s">
        <v>151</v>
      </c>
    </row>
    <row r="145" spans="1:16" x14ac:dyDescent="0.2">
      <c r="A145" s="22"/>
      <c r="B145" s="22"/>
      <c r="C145" s="23" t="s">
        <v>150</v>
      </c>
      <c r="D145" s="22"/>
      <c r="E145" s="22" t="s">
        <v>151</v>
      </c>
      <c r="F145" s="34" t="s">
        <v>153</v>
      </c>
      <c r="G145" s="31">
        <v>0</v>
      </c>
      <c r="H145" s="24" t="s">
        <v>151</v>
      </c>
    </row>
    <row r="146" spans="1:16" x14ac:dyDescent="0.2">
      <c r="A146" s="22"/>
      <c r="B146" s="22"/>
      <c r="C146" s="32"/>
      <c r="D146" s="22"/>
      <c r="E146" s="22"/>
      <c r="F146" s="33"/>
      <c r="G146" s="33"/>
      <c r="H146" s="24" t="s">
        <v>151</v>
      </c>
    </row>
    <row r="147" spans="1:16" x14ac:dyDescent="0.2">
      <c r="A147" s="22"/>
      <c r="B147" s="22"/>
      <c r="C147" s="23" t="s">
        <v>175</v>
      </c>
      <c r="D147" s="22"/>
      <c r="E147" s="22"/>
      <c r="F147" s="33"/>
      <c r="G147" s="33"/>
      <c r="H147" s="24" t="s">
        <v>151</v>
      </c>
    </row>
    <row r="148" spans="1:16" x14ac:dyDescent="0.2">
      <c r="A148" s="22"/>
      <c r="B148" s="22"/>
      <c r="C148" s="23" t="s">
        <v>150</v>
      </c>
      <c r="D148" s="22"/>
      <c r="E148" s="22" t="s">
        <v>151</v>
      </c>
      <c r="F148" s="34" t="s">
        <v>153</v>
      </c>
      <c r="G148" s="31">
        <v>0</v>
      </c>
      <c r="H148" s="24" t="s">
        <v>151</v>
      </c>
    </row>
    <row r="149" spans="1:16" x14ac:dyDescent="0.2">
      <c r="A149" s="22"/>
      <c r="B149" s="22"/>
      <c r="C149" s="32"/>
      <c r="D149" s="22"/>
      <c r="E149" s="22"/>
      <c r="F149" s="33"/>
      <c r="G149" s="33"/>
      <c r="H149" s="24" t="s">
        <v>151</v>
      </c>
    </row>
    <row r="150" spans="1:16" x14ac:dyDescent="0.2">
      <c r="A150" s="35"/>
      <c r="B150" s="26"/>
      <c r="C150" s="89" t="s">
        <v>912</v>
      </c>
      <c r="D150" s="26"/>
      <c r="E150" s="35"/>
      <c r="F150" s="28">
        <f>-3702.10555266+0.0026823099899292</f>
        <v>-3702.1028703500101</v>
      </c>
      <c r="G150" s="29">
        <v>-1.0811370000000001E-2</v>
      </c>
      <c r="H150" s="24" t="s">
        <v>151</v>
      </c>
    </row>
    <row r="151" spans="1:16" x14ac:dyDescent="0.2">
      <c r="A151" s="32"/>
      <c r="B151" s="32"/>
      <c r="C151" s="23" t="s">
        <v>177</v>
      </c>
      <c r="D151" s="33"/>
      <c r="E151" s="33"/>
      <c r="F151" s="30">
        <f>342427.19634243+0.0026823099899292</f>
        <v>342427.19902474002</v>
      </c>
      <c r="G151" s="36">
        <v>1.00000004</v>
      </c>
      <c r="H151" s="24" t="s">
        <v>151</v>
      </c>
    </row>
    <row r="152" spans="1:16" x14ac:dyDescent="0.2">
      <c r="A152" s="37"/>
      <c r="B152" s="37"/>
      <c r="C152" s="37"/>
      <c r="D152" s="38"/>
      <c r="E152" s="38"/>
      <c r="F152" s="38"/>
      <c r="G152" s="38"/>
    </row>
    <row r="153" spans="1:16" x14ac:dyDescent="0.2">
      <c r="A153" s="39"/>
      <c r="B153" s="230" t="s">
        <v>901</v>
      </c>
      <c r="C153" s="230"/>
      <c r="D153" s="230"/>
      <c r="E153" s="230"/>
      <c r="F153" s="230"/>
      <c r="G153" s="230"/>
      <c r="H153" s="230"/>
    </row>
    <row r="154" spans="1:16" x14ac:dyDescent="0.2">
      <c r="A154" s="39"/>
      <c r="B154" s="230" t="s">
        <v>902</v>
      </c>
      <c r="C154" s="230"/>
      <c r="D154" s="230"/>
      <c r="E154" s="230"/>
      <c r="F154" s="230"/>
      <c r="G154" s="230"/>
      <c r="H154" s="230"/>
    </row>
    <row r="155" spans="1:16" x14ac:dyDescent="0.2">
      <c r="A155" s="39"/>
      <c r="B155" s="230" t="s">
        <v>903</v>
      </c>
      <c r="C155" s="230"/>
      <c r="D155" s="230"/>
      <c r="E155" s="230"/>
      <c r="F155" s="230"/>
      <c r="G155" s="230"/>
      <c r="H155" s="230"/>
    </row>
    <row r="156" spans="1:16" s="43" customFormat="1" ht="66.75" customHeight="1" x14ac:dyDescent="0.25">
      <c r="A156" s="42"/>
      <c r="B156" s="231" t="s">
        <v>904</v>
      </c>
      <c r="C156" s="231"/>
      <c r="D156" s="231"/>
      <c r="E156" s="231"/>
      <c r="F156" s="231"/>
      <c r="G156" s="231"/>
      <c r="H156" s="231"/>
      <c r="I156"/>
      <c r="J156"/>
      <c r="K156"/>
      <c r="L156"/>
      <c r="M156"/>
      <c r="N156"/>
      <c r="O156"/>
      <c r="P156"/>
    </row>
    <row r="157" spans="1:16" x14ac:dyDescent="0.2">
      <c r="A157" s="39"/>
      <c r="B157" s="230" t="s">
        <v>905</v>
      </c>
      <c r="C157" s="230"/>
      <c r="D157" s="230"/>
      <c r="E157" s="230"/>
      <c r="F157" s="230"/>
      <c r="G157" s="230"/>
      <c r="H157" s="230"/>
    </row>
    <row r="158" spans="1:16" x14ac:dyDescent="0.2">
      <c r="A158" s="44"/>
      <c r="B158" s="44"/>
      <c r="C158" s="44"/>
      <c r="D158" s="45"/>
      <c r="E158" s="45"/>
      <c r="F158" s="45"/>
      <c r="G158" s="45"/>
    </row>
    <row r="159" spans="1:16" x14ac:dyDescent="0.2">
      <c r="A159" s="44"/>
      <c r="B159" s="232" t="s">
        <v>178</v>
      </c>
      <c r="C159" s="233"/>
      <c r="D159" s="234"/>
      <c r="E159" s="46"/>
      <c r="F159" s="45"/>
      <c r="G159" s="45"/>
    </row>
    <row r="160" spans="1:16" x14ac:dyDescent="0.2">
      <c r="A160" s="44"/>
      <c r="B160" s="227" t="s">
        <v>179</v>
      </c>
      <c r="C160" s="228"/>
      <c r="D160" s="23" t="s">
        <v>180</v>
      </c>
      <c r="E160" s="46"/>
      <c r="F160" s="45"/>
      <c r="G160" s="45"/>
    </row>
    <row r="161" spans="1:8" ht="12.75" customHeight="1" x14ac:dyDescent="0.2">
      <c r="A161" s="44"/>
      <c r="B161" s="235" t="s">
        <v>913</v>
      </c>
      <c r="C161" s="236"/>
      <c r="D161" s="47" t="str">
        <f>"Rs. "&amp;TEXT(F92,"0.00")&amp;" lacs/ #"</f>
        <v>Rs. 0.00 lacs/ #</v>
      </c>
      <c r="E161" s="46"/>
      <c r="F161" s="45"/>
      <c r="G161" s="45"/>
    </row>
    <row r="162" spans="1:8" x14ac:dyDescent="0.2">
      <c r="A162" s="44"/>
      <c r="B162" s="227" t="s">
        <v>182</v>
      </c>
      <c r="C162" s="228"/>
      <c r="D162" s="33" t="s">
        <v>151</v>
      </c>
      <c r="E162" s="46"/>
      <c r="F162" s="45"/>
      <c r="G162" s="45"/>
    </row>
    <row r="163" spans="1:8" x14ac:dyDescent="0.2">
      <c r="A163" s="48"/>
      <c r="B163" s="49" t="s">
        <v>151</v>
      </c>
      <c r="C163" s="49" t="s">
        <v>908</v>
      </c>
      <c r="D163" s="49" t="s">
        <v>183</v>
      </c>
      <c r="E163" s="48"/>
      <c r="F163" s="48"/>
      <c r="G163" s="48"/>
      <c r="H163" s="48"/>
    </row>
    <row r="164" spans="1:8" x14ac:dyDescent="0.2">
      <c r="A164" s="50"/>
      <c r="B164" s="51" t="s">
        <v>184</v>
      </c>
      <c r="C164" s="52">
        <v>45596</v>
      </c>
      <c r="D164" s="52">
        <v>45626</v>
      </c>
      <c r="E164" s="50"/>
      <c r="F164" s="50"/>
      <c r="G164" s="50"/>
    </row>
    <row r="165" spans="1:8" x14ac:dyDescent="0.2">
      <c r="A165" s="50"/>
      <c r="B165" s="26" t="s">
        <v>185</v>
      </c>
      <c r="C165" s="53">
        <v>288.32299999999998</v>
      </c>
      <c r="D165" s="53">
        <v>286.16039999999998</v>
      </c>
      <c r="E165" s="50"/>
      <c r="F165" s="54"/>
      <c r="G165" s="55"/>
    </row>
    <row r="166" spans="1:8" x14ac:dyDescent="0.2">
      <c r="A166" s="50"/>
      <c r="B166" s="26" t="s">
        <v>1080</v>
      </c>
      <c r="C166" s="53">
        <v>40.541699999999999</v>
      </c>
      <c r="D166" s="53">
        <v>40.2376</v>
      </c>
      <c r="E166" s="50"/>
      <c r="F166" s="54"/>
      <c r="G166" s="55"/>
    </row>
    <row r="167" spans="1:8" x14ac:dyDescent="0.2">
      <c r="A167" s="50"/>
      <c r="B167" s="26" t="s">
        <v>186</v>
      </c>
      <c r="C167" s="53">
        <v>262.45139999999998</v>
      </c>
      <c r="D167" s="53">
        <v>260.24740000000003</v>
      </c>
      <c r="E167" s="50"/>
      <c r="F167" s="54"/>
      <c r="G167" s="55"/>
    </row>
    <row r="168" spans="1:8" x14ac:dyDescent="0.2">
      <c r="A168" s="50"/>
      <c r="B168" s="26" t="s">
        <v>1081</v>
      </c>
      <c r="C168" s="53">
        <v>35.912300000000002</v>
      </c>
      <c r="D168" s="53">
        <v>35.610700000000001</v>
      </c>
      <c r="E168" s="50"/>
      <c r="F168" s="54"/>
      <c r="G168" s="55"/>
    </row>
    <row r="169" spans="1:8" x14ac:dyDescent="0.2">
      <c r="A169" s="50"/>
      <c r="B169" s="50"/>
      <c r="C169" s="50"/>
      <c r="D169" s="50"/>
      <c r="E169" s="50"/>
      <c r="F169" s="50"/>
      <c r="G169" s="50"/>
    </row>
    <row r="170" spans="1:8" x14ac:dyDescent="0.2">
      <c r="A170" s="50"/>
      <c r="B170" s="227" t="s">
        <v>910</v>
      </c>
      <c r="C170" s="228"/>
      <c r="D170" s="47" t="s">
        <v>180</v>
      </c>
      <c r="E170" s="50"/>
      <c r="F170" s="50"/>
      <c r="G170" s="50"/>
    </row>
    <row r="171" spans="1:8" x14ac:dyDescent="0.2">
      <c r="A171" s="50"/>
      <c r="B171" s="91"/>
      <c r="C171" s="91"/>
      <c r="D171" s="91"/>
      <c r="E171" s="50"/>
      <c r="F171" s="50"/>
      <c r="G171" s="50"/>
    </row>
    <row r="172" spans="1:8" x14ac:dyDescent="0.2">
      <c r="A172" s="48"/>
      <c r="B172" s="235" t="s">
        <v>187</v>
      </c>
      <c r="C172" s="236"/>
      <c r="D172" s="47" t="s">
        <v>180</v>
      </c>
      <c r="E172" s="58"/>
      <c r="F172" s="48"/>
      <c r="G172" s="48"/>
    </row>
    <row r="173" spans="1:8" x14ac:dyDescent="0.2">
      <c r="A173" s="48"/>
      <c r="B173" s="235" t="s">
        <v>188</v>
      </c>
      <c r="C173" s="236"/>
      <c r="D173" s="47" t="s">
        <v>180</v>
      </c>
      <c r="E173" s="58"/>
      <c r="F173" s="48"/>
      <c r="G173" s="48"/>
    </row>
    <row r="174" spans="1:8" x14ac:dyDescent="0.2">
      <c r="A174" s="48"/>
      <c r="B174" s="235" t="s">
        <v>189</v>
      </c>
      <c r="C174" s="236"/>
      <c r="D174" s="47" t="s">
        <v>180</v>
      </c>
      <c r="E174" s="58"/>
      <c r="F174" s="48"/>
      <c r="G174" s="48"/>
    </row>
    <row r="175" spans="1:8" x14ac:dyDescent="0.2">
      <c r="A175" s="48"/>
      <c r="B175" s="235" t="s">
        <v>190</v>
      </c>
      <c r="C175" s="236"/>
      <c r="D175" s="59">
        <v>0.67693353855070348</v>
      </c>
      <c r="E175" s="48"/>
      <c r="F175" s="40"/>
      <c r="G175" s="60"/>
    </row>
    <row r="177" spans="2:10" x14ac:dyDescent="0.2">
      <c r="B177" s="237" t="s">
        <v>1039</v>
      </c>
      <c r="C177" s="237"/>
    </row>
    <row r="179" spans="2:10" ht="153.75" customHeight="1" x14ac:dyDescent="0.2"/>
    <row r="182" spans="2:10" x14ac:dyDescent="0.2">
      <c r="B182" s="61" t="s">
        <v>1040</v>
      </c>
      <c r="C182" s="62"/>
      <c r="D182" s="61" t="s">
        <v>1041</v>
      </c>
    </row>
    <row r="183" spans="2:10" x14ac:dyDescent="0.2">
      <c r="B183" s="61" t="s">
        <v>1052</v>
      </c>
      <c r="D183" s="61" t="s">
        <v>1053</v>
      </c>
    </row>
    <row r="184" spans="2:10" ht="165" customHeight="1" x14ac:dyDescent="0.2"/>
    <row r="186" spans="2:10" x14ac:dyDescent="0.2">
      <c r="J186" s="21"/>
    </row>
  </sheetData>
  <mergeCells count="18">
    <mergeCell ref="B177:C177"/>
    <mergeCell ref="B161:C161"/>
    <mergeCell ref="B162:C162"/>
    <mergeCell ref="B170:C170"/>
    <mergeCell ref="B174:C174"/>
    <mergeCell ref="B175:C175"/>
    <mergeCell ref="B172:C172"/>
    <mergeCell ref="B173:C173"/>
    <mergeCell ref="B160:C160"/>
    <mergeCell ref="A1:H1"/>
    <mergeCell ref="A2:H2"/>
    <mergeCell ref="A3:H3"/>
    <mergeCell ref="B153:H153"/>
    <mergeCell ref="B154:H154"/>
    <mergeCell ref="B155:H155"/>
    <mergeCell ref="B156:H156"/>
    <mergeCell ref="B157:H157"/>
    <mergeCell ref="B159:D159"/>
  </mergeCells>
  <hyperlinks>
    <hyperlink ref="I1" location="Index!B2" display="Index" xr:uid="{EF994C34-9B20-47D7-8912-E4BC9F1CAD2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5E481-0B4F-453B-BAC6-2B0F84DE070D}">
  <sheetPr>
    <outlinePr summaryBelow="0" summaryRight="0"/>
  </sheetPr>
  <dimension ref="A1:P250"/>
  <sheetViews>
    <sheetView showGridLines="0" topLeftCell="A193" workbookViewId="0">
      <selection activeCell="G203" sqref="G203"/>
    </sheetView>
  </sheetViews>
  <sheetFormatPr defaultRowHeight="12.75" x14ac:dyDescent="0.2"/>
  <cols>
    <col min="1" max="1" width="5.85546875" bestFit="1" customWidth="1"/>
    <col min="2" max="2" width="19.5703125" bestFit="1" customWidth="1"/>
    <col min="3" max="3" width="39.140625" bestFit="1" customWidth="1"/>
    <col min="4" max="4" width="17.7109375" bestFit="1" customWidth="1"/>
    <col min="5" max="5" width="13.5703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539</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1300750</v>
      </c>
      <c r="F7" s="28">
        <v>23362.120374999999</v>
      </c>
      <c r="G7" s="29">
        <v>4.2714589999999997E-2</v>
      </c>
      <c r="H7" s="24" t="s">
        <v>151</v>
      </c>
    </row>
    <row r="8" spans="1:9" x14ac:dyDescent="0.2">
      <c r="A8" s="25">
        <v>2</v>
      </c>
      <c r="B8" s="26" t="s">
        <v>37</v>
      </c>
      <c r="C8" s="26" t="s">
        <v>38</v>
      </c>
      <c r="D8" s="26" t="s">
        <v>39</v>
      </c>
      <c r="E8" s="27">
        <v>1700000</v>
      </c>
      <c r="F8" s="28">
        <v>22101.7</v>
      </c>
      <c r="G8" s="29">
        <v>4.0410080000000001E-2</v>
      </c>
      <c r="H8" s="24" t="s">
        <v>151</v>
      </c>
    </row>
    <row r="9" spans="1:9" x14ac:dyDescent="0.2">
      <c r="A9" s="25">
        <v>3</v>
      </c>
      <c r="B9" s="26" t="s">
        <v>17</v>
      </c>
      <c r="C9" s="26" t="s">
        <v>18</v>
      </c>
      <c r="D9" s="26" t="s">
        <v>19</v>
      </c>
      <c r="E9" s="27">
        <v>1495226</v>
      </c>
      <c r="F9" s="28">
        <v>19321.310372</v>
      </c>
      <c r="G9" s="29">
        <v>3.5326499999999997E-2</v>
      </c>
      <c r="H9" s="24" t="s">
        <v>151</v>
      </c>
    </row>
    <row r="10" spans="1:9" x14ac:dyDescent="0.2">
      <c r="A10" s="25">
        <v>4</v>
      </c>
      <c r="B10" s="26" t="s">
        <v>344</v>
      </c>
      <c r="C10" s="26" t="s">
        <v>345</v>
      </c>
      <c r="D10" s="26" t="s">
        <v>207</v>
      </c>
      <c r="E10" s="27">
        <v>930000</v>
      </c>
      <c r="F10" s="28">
        <v>17278.005000000001</v>
      </c>
      <c r="G10" s="29">
        <v>3.159058E-2</v>
      </c>
      <c r="H10" s="24" t="s">
        <v>151</v>
      </c>
    </row>
    <row r="11" spans="1:9" x14ac:dyDescent="0.2">
      <c r="A11" s="25">
        <v>5</v>
      </c>
      <c r="B11" s="26" t="s">
        <v>14</v>
      </c>
      <c r="C11" s="26" t="s">
        <v>15</v>
      </c>
      <c r="D11" s="26" t="s">
        <v>16</v>
      </c>
      <c r="E11" s="27">
        <v>1000000</v>
      </c>
      <c r="F11" s="28">
        <v>16271.5</v>
      </c>
      <c r="G11" s="29">
        <v>2.975032E-2</v>
      </c>
      <c r="H11" s="24" t="s">
        <v>151</v>
      </c>
    </row>
    <row r="12" spans="1:9" x14ac:dyDescent="0.2">
      <c r="A12" s="25">
        <v>6</v>
      </c>
      <c r="B12" s="26" t="s">
        <v>192</v>
      </c>
      <c r="C12" s="26" t="s">
        <v>193</v>
      </c>
      <c r="D12" s="26" t="s">
        <v>33</v>
      </c>
      <c r="E12" s="27">
        <v>1900000</v>
      </c>
      <c r="F12" s="28">
        <v>13764.55</v>
      </c>
      <c r="G12" s="29">
        <v>2.5166689999999999E-2</v>
      </c>
      <c r="H12" s="24" t="s">
        <v>151</v>
      </c>
    </row>
    <row r="13" spans="1:9" x14ac:dyDescent="0.2">
      <c r="A13" s="25">
        <v>7</v>
      </c>
      <c r="B13" s="26" t="s">
        <v>11</v>
      </c>
      <c r="C13" s="26" t="s">
        <v>12</v>
      </c>
      <c r="D13" s="26" t="s">
        <v>13</v>
      </c>
      <c r="E13" s="27">
        <v>316000</v>
      </c>
      <c r="F13" s="28">
        <v>11770.368</v>
      </c>
      <c r="G13" s="29">
        <v>2.1520589999999999E-2</v>
      </c>
      <c r="H13" s="24" t="s">
        <v>151</v>
      </c>
    </row>
    <row r="14" spans="1:9" x14ac:dyDescent="0.2">
      <c r="A14" s="25">
        <v>8</v>
      </c>
      <c r="B14" s="26" t="s">
        <v>53</v>
      </c>
      <c r="C14" s="26" t="s">
        <v>54</v>
      </c>
      <c r="D14" s="26" t="s">
        <v>39</v>
      </c>
      <c r="E14" s="27">
        <v>1198000</v>
      </c>
      <c r="F14" s="28">
        <v>10050.620999999999</v>
      </c>
      <c r="G14" s="29">
        <v>1.837625E-2</v>
      </c>
      <c r="H14" s="24" t="s">
        <v>151</v>
      </c>
    </row>
    <row r="15" spans="1:9" ht="25.5" x14ac:dyDescent="0.2">
      <c r="A15" s="25">
        <v>9</v>
      </c>
      <c r="B15" s="26" t="s">
        <v>352</v>
      </c>
      <c r="C15" s="26" t="s">
        <v>353</v>
      </c>
      <c r="D15" s="26" t="s">
        <v>210</v>
      </c>
      <c r="E15" s="27">
        <v>525000</v>
      </c>
      <c r="F15" s="28">
        <v>9349.7250000000004</v>
      </c>
      <c r="G15" s="29">
        <v>1.7094749999999999E-2</v>
      </c>
      <c r="H15" s="24" t="s">
        <v>151</v>
      </c>
    </row>
    <row r="16" spans="1:9" x14ac:dyDescent="0.2">
      <c r="A16" s="25">
        <v>10</v>
      </c>
      <c r="B16" s="26" t="s">
        <v>450</v>
      </c>
      <c r="C16" s="26" t="s">
        <v>451</v>
      </c>
      <c r="D16" s="26" t="s">
        <v>207</v>
      </c>
      <c r="E16" s="27">
        <v>466000</v>
      </c>
      <c r="F16" s="28">
        <v>8611.9130000000005</v>
      </c>
      <c r="G16" s="29">
        <v>1.5745760000000001E-2</v>
      </c>
      <c r="H16" s="24" t="s">
        <v>151</v>
      </c>
    </row>
    <row r="17" spans="1:8" x14ac:dyDescent="0.2">
      <c r="A17" s="25">
        <v>11</v>
      </c>
      <c r="B17" s="26" t="s">
        <v>262</v>
      </c>
      <c r="C17" s="26" t="s">
        <v>263</v>
      </c>
      <c r="D17" s="26" t="s">
        <v>113</v>
      </c>
      <c r="E17" s="27">
        <v>260000</v>
      </c>
      <c r="F17" s="28">
        <v>7851.09</v>
      </c>
      <c r="G17" s="29">
        <v>1.43547E-2</v>
      </c>
      <c r="H17" s="24" t="s">
        <v>151</v>
      </c>
    </row>
    <row r="18" spans="1:8" x14ac:dyDescent="0.2">
      <c r="A18" s="25">
        <v>12</v>
      </c>
      <c r="B18" s="26" t="s">
        <v>346</v>
      </c>
      <c r="C18" s="26" t="s">
        <v>347</v>
      </c>
      <c r="D18" s="26" t="s">
        <v>39</v>
      </c>
      <c r="E18" s="27">
        <v>675000</v>
      </c>
      <c r="F18" s="28">
        <v>7670.0249999999996</v>
      </c>
      <c r="G18" s="29">
        <v>1.402364E-2</v>
      </c>
      <c r="H18" s="24" t="s">
        <v>151</v>
      </c>
    </row>
    <row r="19" spans="1:8" x14ac:dyDescent="0.2">
      <c r="A19" s="25">
        <v>13</v>
      </c>
      <c r="B19" s="26" t="s">
        <v>540</v>
      </c>
      <c r="C19" s="26" t="s">
        <v>541</v>
      </c>
      <c r="D19" s="26" t="s">
        <v>240</v>
      </c>
      <c r="E19" s="27">
        <v>500000</v>
      </c>
      <c r="F19" s="28">
        <v>7645.5</v>
      </c>
      <c r="G19" s="29">
        <v>1.39788E-2</v>
      </c>
      <c r="H19" s="24" t="s">
        <v>151</v>
      </c>
    </row>
    <row r="20" spans="1:8" x14ac:dyDescent="0.2">
      <c r="A20" s="25">
        <v>14</v>
      </c>
      <c r="B20" s="26" t="s">
        <v>350</v>
      </c>
      <c r="C20" s="26" t="s">
        <v>351</v>
      </c>
      <c r="D20" s="26" t="s">
        <v>39</v>
      </c>
      <c r="E20" s="27">
        <v>418000</v>
      </c>
      <c r="F20" s="28">
        <v>7378.7449999999999</v>
      </c>
      <c r="G20" s="29">
        <v>1.3491070000000001E-2</v>
      </c>
      <c r="H20" s="24" t="s">
        <v>151</v>
      </c>
    </row>
    <row r="21" spans="1:8" x14ac:dyDescent="0.2">
      <c r="A21" s="25">
        <v>15</v>
      </c>
      <c r="B21" s="26" t="s">
        <v>40</v>
      </c>
      <c r="C21" s="26" t="s">
        <v>41</v>
      </c>
      <c r="D21" s="26" t="s">
        <v>19</v>
      </c>
      <c r="E21" s="27">
        <v>2400000</v>
      </c>
      <c r="F21" s="28">
        <v>7010.4</v>
      </c>
      <c r="G21" s="29">
        <v>1.28176E-2</v>
      </c>
      <c r="H21" s="24" t="s">
        <v>151</v>
      </c>
    </row>
    <row r="22" spans="1:8" x14ac:dyDescent="0.2">
      <c r="A22" s="25">
        <v>16</v>
      </c>
      <c r="B22" s="26" t="s">
        <v>478</v>
      </c>
      <c r="C22" s="26" t="s">
        <v>479</v>
      </c>
      <c r="D22" s="26" t="s">
        <v>75</v>
      </c>
      <c r="E22" s="27">
        <v>225000</v>
      </c>
      <c r="F22" s="28">
        <v>6925.8374999999996</v>
      </c>
      <c r="G22" s="29">
        <v>1.2662990000000001E-2</v>
      </c>
      <c r="H22" s="24" t="s">
        <v>151</v>
      </c>
    </row>
    <row r="23" spans="1:8" x14ac:dyDescent="0.2">
      <c r="A23" s="25">
        <v>17</v>
      </c>
      <c r="B23" s="26" t="s">
        <v>31</v>
      </c>
      <c r="C23" s="26" t="s">
        <v>32</v>
      </c>
      <c r="D23" s="26" t="s">
        <v>33</v>
      </c>
      <c r="E23" s="27">
        <v>113905</v>
      </c>
      <c r="F23" s="28">
        <v>6908.2812974999997</v>
      </c>
      <c r="G23" s="29">
        <v>1.2630890000000001E-2</v>
      </c>
      <c r="H23" s="24" t="s">
        <v>151</v>
      </c>
    </row>
    <row r="24" spans="1:8" x14ac:dyDescent="0.2">
      <c r="A24" s="25">
        <v>18</v>
      </c>
      <c r="B24" s="26" t="s">
        <v>20</v>
      </c>
      <c r="C24" s="26" t="s">
        <v>21</v>
      </c>
      <c r="D24" s="26" t="s">
        <v>22</v>
      </c>
      <c r="E24" s="27">
        <v>1855000</v>
      </c>
      <c r="F24" s="28">
        <v>6745.7075000000004</v>
      </c>
      <c r="G24" s="29">
        <v>1.233365E-2</v>
      </c>
      <c r="H24" s="24" t="s">
        <v>151</v>
      </c>
    </row>
    <row r="25" spans="1:8" x14ac:dyDescent="0.2">
      <c r="A25" s="25">
        <v>19</v>
      </c>
      <c r="B25" s="26" t="s">
        <v>215</v>
      </c>
      <c r="C25" s="26" t="s">
        <v>216</v>
      </c>
      <c r="D25" s="26" t="s">
        <v>75</v>
      </c>
      <c r="E25" s="27">
        <v>180000</v>
      </c>
      <c r="F25" s="28">
        <v>6462.99</v>
      </c>
      <c r="G25" s="29">
        <v>1.1816739999999999E-2</v>
      </c>
      <c r="H25" s="24" t="s">
        <v>151</v>
      </c>
    </row>
    <row r="26" spans="1:8" x14ac:dyDescent="0.2">
      <c r="A26" s="25">
        <v>20</v>
      </c>
      <c r="B26" s="26" t="s">
        <v>273</v>
      </c>
      <c r="C26" s="26" t="s">
        <v>274</v>
      </c>
      <c r="D26" s="26" t="s">
        <v>75</v>
      </c>
      <c r="E26" s="27">
        <v>600000</v>
      </c>
      <c r="F26" s="28">
        <v>6307.5</v>
      </c>
      <c r="G26" s="29">
        <v>1.153244E-2</v>
      </c>
      <c r="H26" s="24" t="s">
        <v>151</v>
      </c>
    </row>
    <row r="27" spans="1:8" ht="25.5" x14ac:dyDescent="0.2">
      <c r="A27" s="25">
        <v>21</v>
      </c>
      <c r="B27" s="26" t="s">
        <v>199</v>
      </c>
      <c r="C27" s="26" t="s">
        <v>200</v>
      </c>
      <c r="D27" s="26" t="s">
        <v>201</v>
      </c>
      <c r="E27" s="27">
        <v>350000</v>
      </c>
      <c r="F27" s="28">
        <v>6261.5</v>
      </c>
      <c r="G27" s="29">
        <v>1.144834E-2</v>
      </c>
      <c r="H27" s="24" t="s">
        <v>151</v>
      </c>
    </row>
    <row r="28" spans="1:8" x14ac:dyDescent="0.2">
      <c r="A28" s="25">
        <v>22</v>
      </c>
      <c r="B28" s="26" t="s">
        <v>249</v>
      </c>
      <c r="C28" s="26" t="s">
        <v>250</v>
      </c>
      <c r="D28" s="26" t="s">
        <v>251</v>
      </c>
      <c r="E28" s="27">
        <v>125000</v>
      </c>
      <c r="F28" s="28">
        <v>6160.5</v>
      </c>
      <c r="G28" s="29">
        <v>1.126367E-2</v>
      </c>
      <c r="H28" s="24" t="s">
        <v>151</v>
      </c>
    </row>
    <row r="29" spans="1:8" x14ac:dyDescent="0.2">
      <c r="A29" s="25">
        <v>23</v>
      </c>
      <c r="B29" s="26" t="s">
        <v>354</v>
      </c>
      <c r="C29" s="26" t="s">
        <v>355</v>
      </c>
      <c r="D29" s="26" t="s">
        <v>240</v>
      </c>
      <c r="E29" s="27">
        <v>970000</v>
      </c>
      <c r="F29" s="28">
        <v>6025.64</v>
      </c>
      <c r="G29" s="29">
        <v>1.10171E-2</v>
      </c>
      <c r="H29" s="24" t="s">
        <v>151</v>
      </c>
    </row>
    <row r="30" spans="1:8" x14ac:dyDescent="0.2">
      <c r="A30" s="25">
        <v>24</v>
      </c>
      <c r="B30" s="26" t="s">
        <v>348</v>
      </c>
      <c r="C30" s="26" t="s">
        <v>349</v>
      </c>
      <c r="D30" s="26" t="s">
        <v>207</v>
      </c>
      <c r="E30" s="27">
        <v>137500</v>
      </c>
      <c r="F30" s="28">
        <v>5872.4187499999998</v>
      </c>
      <c r="G30" s="29">
        <v>1.073695E-2</v>
      </c>
      <c r="H30" s="24" t="s">
        <v>151</v>
      </c>
    </row>
    <row r="31" spans="1:8" x14ac:dyDescent="0.2">
      <c r="A31" s="25">
        <v>25</v>
      </c>
      <c r="B31" s="26" t="s">
        <v>542</v>
      </c>
      <c r="C31" s="26" t="s">
        <v>543</v>
      </c>
      <c r="D31" s="26" t="s">
        <v>277</v>
      </c>
      <c r="E31" s="27">
        <v>51000</v>
      </c>
      <c r="F31" s="28">
        <v>5647.8419999999996</v>
      </c>
      <c r="G31" s="29">
        <v>1.032634E-2</v>
      </c>
      <c r="H31" s="24" t="s">
        <v>151</v>
      </c>
    </row>
    <row r="32" spans="1:8" x14ac:dyDescent="0.2">
      <c r="A32" s="25">
        <v>26</v>
      </c>
      <c r="B32" s="26" t="s">
        <v>544</v>
      </c>
      <c r="C32" s="26" t="s">
        <v>545</v>
      </c>
      <c r="D32" s="26" t="s">
        <v>277</v>
      </c>
      <c r="E32" s="27">
        <v>57000</v>
      </c>
      <c r="F32" s="28">
        <v>5149.1805000000004</v>
      </c>
      <c r="G32" s="29">
        <v>9.4146100000000003E-3</v>
      </c>
      <c r="H32" s="24" t="s">
        <v>151</v>
      </c>
    </row>
    <row r="33" spans="1:8" ht="25.5" x14ac:dyDescent="0.2">
      <c r="A33" s="25">
        <v>27</v>
      </c>
      <c r="B33" s="26" t="s">
        <v>225</v>
      </c>
      <c r="C33" s="26" t="s">
        <v>226</v>
      </c>
      <c r="D33" s="26" t="s">
        <v>210</v>
      </c>
      <c r="E33" s="27">
        <v>87400</v>
      </c>
      <c r="F33" s="28">
        <v>4931.5012999999999</v>
      </c>
      <c r="G33" s="29">
        <v>9.0166099999999996E-3</v>
      </c>
      <c r="H33" s="24" t="s">
        <v>151</v>
      </c>
    </row>
    <row r="34" spans="1:8" x14ac:dyDescent="0.2">
      <c r="A34" s="25">
        <v>28</v>
      </c>
      <c r="B34" s="26" t="s">
        <v>299</v>
      </c>
      <c r="C34" s="26" t="s">
        <v>300</v>
      </c>
      <c r="D34" s="26" t="s">
        <v>301</v>
      </c>
      <c r="E34" s="27">
        <v>675000</v>
      </c>
      <c r="F34" s="28">
        <v>4722.6374999999998</v>
      </c>
      <c r="G34" s="29">
        <v>8.6347300000000002E-3</v>
      </c>
      <c r="H34" s="24" t="s">
        <v>151</v>
      </c>
    </row>
    <row r="35" spans="1:8" ht="25.5" x14ac:dyDescent="0.2">
      <c r="A35" s="25">
        <v>29</v>
      </c>
      <c r="B35" s="26" t="s">
        <v>227</v>
      </c>
      <c r="C35" s="26" t="s">
        <v>228</v>
      </c>
      <c r="D35" s="26" t="s">
        <v>210</v>
      </c>
      <c r="E35" s="27">
        <v>480000</v>
      </c>
      <c r="F35" s="28">
        <v>4636.5600000000004</v>
      </c>
      <c r="G35" s="29">
        <v>8.4773499999999998E-3</v>
      </c>
      <c r="H35" s="24" t="s">
        <v>151</v>
      </c>
    </row>
    <row r="36" spans="1:8" x14ac:dyDescent="0.2">
      <c r="A36" s="25">
        <v>30</v>
      </c>
      <c r="B36" s="26" t="s">
        <v>213</v>
      </c>
      <c r="C36" s="26" t="s">
        <v>214</v>
      </c>
      <c r="D36" s="26" t="s">
        <v>39</v>
      </c>
      <c r="E36" s="27">
        <v>790000</v>
      </c>
      <c r="F36" s="28">
        <v>4536.97</v>
      </c>
      <c r="G36" s="29">
        <v>8.2952600000000005E-3</v>
      </c>
      <c r="H36" s="24" t="s">
        <v>151</v>
      </c>
    </row>
    <row r="37" spans="1:8" ht="25.5" x14ac:dyDescent="0.2">
      <c r="A37" s="25">
        <v>31</v>
      </c>
      <c r="B37" s="26" t="s">
        <v>23</v>
      </c>
      <c r="C37" s="26" t="s">
        <v>24</v>
      </c>
      <c r="D37" s="26" t="s">
        <v>25</v>
      </c>
      <c r="E37" s="27">
        <v>40000</v>
      </c>
      <c r="F37" s="28">
        <v>4480.8599999999997</v>
      </c>
      <c r="G37" s="29">
        <v>8.1926700000000009E-3</v>
      </c>
      <c r="H37" s="24" t="s">
        <v>151</v>
      </c>
    </row>
    <row r="38" spans="1:8" ht="25.5" x14ac:dyDescent="0.2">
      <c r="A38" s="25">
        <v>32</v>
      </c>
      <c r="B38" s="26" t="s">
        <v>366</v>
      </c>
      <c r="C38" s="26" t="s">
        <v>367</v>
      </c>
      <c r="D38" s="26" t="s">
        <v>210</v>
      </c>
      <c r="E38" s="27">
        <v>365000</v>
      </c>
      <c r="F38" s="28">
        <v>4388.3950000000004</v>
      </c>
      <c r="G38" s="29">
        <v>8.0236100000000005E-3</v>
      </c>
      <c r="H38" s="24" t="s">
        <v>151</v>
      </c>
    </row>
    <row r="39" spans="1:8" x14ac:dyDescent="0.2">
      <c r="A39" s="25">
        <v>33</v>
      </c>
      <c r="B39" s="26" t="s">
        <v>100</v>
      </c>
      <c r="C39" s="26" t="s">
        <v>101</v>
      </c>
      <c r="D39" s="26" t="s">
        <v>36</v>
      </c>
      <c r="E39" s="27">
        <v>125000</v>
      </c>
      <c r="F39" s="28">
        <v>4354.625</v>
      </c>
      <c r="G39" s="29">
        <v>7.9618699999999994E-3</v>
      </c>
      <c r="H39" s="24" t="s">
        <v>151</v>
      </c>
    </row>
    <row r="40" spans="1:8" x14ac:dyDescent="0.2">
      <c r="A40" s="25">
        <v>34</v>
      </c>
      <c r="B40" s="26" t="s">
        <v>546</v>
      </c>
      <c r="C40" s="26" t="s">
        <v>547</v>
      </c>
      <c r="D40" s="26" t="s">
        <v>207</v>
      </c>
      <c r="E40" s="27">
        <v>254000</v>
      </c>
      <c r="F40" s="28">
        <v>4349.2420000000002</v>
      </c>
      <c r="G40" s="29">
        <v>7.9520200000000006E-3</v>
      </c>
      <c r="H40" s="24" t="s">
        <v>151</v>
      </c>
    </row>
    <row r="41" spans="1:8" x14ac:dyDescent="0.2">
      <c r="A41" s="25">
        <v>35</v>
      </c>
      <c r="B41" s="26" t="s">
        <v>281</v>
      </c>
      <c r="C41" s="26" t="s">
        <v>282</v>
      </c>
      <c r="D41" s="26" t="s">
        <v>33</v>
      </c>
      <c r="E41" s="27">
        <v>251000</v>
      </c>
      <c r="F41" s="28">
        <v>4162.2075000000004</v>
      </c>
      <c r="G41" s="29">
        <v>7.6100500000000001E-3</v>
      </c>
      <c r="H41" s="24" t="s">
        <v>151</v>
      </c>
    </row>
    <row r="42" spans="1:8" ht="25.5" x14ac:dyDescent="0.2">
      <c r="A42" s="25">
        <v>36</v>
      </c>
      <c r="B42" s="26" t="s">
        <v>388</v>
      </c>
      <c r="C42" s="26" t="s">
        <v>389</v>
      </c>
      <c r="D42" s="26" t="s">
        <v>25</v>
      </c>
      <c r="E42" s="27">
        <v>156191</v>
      </c>
      <c r="F42" s="28">
        <v>4070.7279374999998</v>
      </c>
      <c r="G42" s="29">
        <v>7.4428000000000003E-3</v>
      </c>
      <c r="H42" s="24" t="s">
        <v>151</v>
      </c>
    </row>
    <row r="43" spans="1:8" ht="25.5" x14ac:dyDescent="0.2">
      <c r="A43" s="25">
        <v>37</v>
      </c>
      <c r="B43" s="26" t="s">
        <v>208</v>
      </c>
      <c r="C43" s="26" t="s">
        <v>209</v>
      </c>
      <c r="D43" s="26" t="s">
        <v>210</v>
      </c>
      <c r="E43" s="27">
        <v>195000</v>
      </c>
      <c r="F43" s="28">
        <v>3998.9625000000001</v>
      </c>
      <c r="G43" s="29">
        <v>7.3115799999999998E-3</v>
      </c>
      <c r="H43" s="24" t="s">
        <v>151</v>
      </c>
    </row>
    <row r="44" spans="1:8" x14ac:dyDescent="0.2">
      <c r="A44" s="25">
        <v>38</v>
      </c>
      <c r="B44" s="26" t="s">
        <v>548</v>
      </c>
      <c r="C44" s="26" t="s">
        <v>549</v>
      </c>
      <c r="D44" s="26" t="s">
        <v>277</v>
      </c>
      <c r="E44" s="27">
        <v>130000</v>
      </c>
      <c r="F44" s="28">
        <v>3855.93</v>
      </c>
      <c r="G44" s="29">
        <v>7.0500700000000003E-3</v>
      </c>
      <c r="H44" s="24" t="s">
        <v>151</v>
      </c>
    </row>
    <row r="45" spans="1:8" ht="25.5" x14ac:dyDescent="0.2">
      <c r="A45" s="25">
        <v>39</v>
      </c>
      <c r="B45" s="26" t="s">
        <v>458</v>
      </c>
      <c r="C45" s="26" t="s">
        <v>459</v>
      </c>
      <c r="D45" s="26" t="s">
        <v>224</v>
      </c>
      <c r="E45" s="27">
        <v>388185</v>
      </c>
      <c r="F45" s="28">
        <v>3721.3355025000001</v>
      </c>
      <c r="G45" s="29">
        <v>6.8039800000000003E-3</v>
      </c>
      <c r="H45" s="24" t="s">
        <v>151</v>
      </c>
    </row>
    <row r="46" spans="1:8" x14ac:dyDescent="0.2">
      <c r="A46" s="25">
        <v>40</v>
      </c>
      <c r="B46" s="26" t="s">
        <v>342</v>
      </c>
      <c r="C46" s="26" t="s">
        <v>343</v>
      </c>
      <c r="D46" s="26" t="s">
        <v>198</v>
      </c>
      <c r="E46" s="27">
        <v>1330000</v>
      </c>
      <c r="F46" s="28">
        <v>3720.808</v>
      </c>
      <c r="G46" s="29">
        <v>6.80301E-3</v>
      </c>
      <c r="H46" s="24" t="s">
        <v>151</v>
      </c>
    </row>
    <row r="47" spans="1:8" x14ac:dyDescent="0.2">
      <c r="A47" s="25">
        <v>41</v>
      </c>
      <c r="B47" s="26" t="s">
        <v>231</v>
      </c>
      <c r="C47" s="26" t="s">
        <v>232</v>
      </c>
      <c r="D47" s="26" t="s">
        <v>233</v>
      </c>
      <c r="E47" s="27">
        <v>569100</v>
      </c>
      <c r="F47" s="28">
        <v>3668.1340500000001</v>
      </c>
      <c r="G47" s="29">
        <v>6.7067100000000003E-3</v>
      </c>
      <c r="H47" s="24" t="s">
        <v>151</v>
      </c>
    </row>
    <row r="48" spans="1:8" x14ac:dyDescent="0.2">
      <c r="A48" s="25">
        <v>42</v>
      </c>
      <c r="B48" s="26" t="s">
        <v>368</v>
      </c>
      <c r="C48" s="26" t="s">
        <v>369</v>
      </c>
      <c r="D48" s="26" t="s">
        <v>277</v>
      </c>
      <c r="E48" s="27">
        <v>455000</v>
      </c>
      <c r="F48" s="28">
        <v>3578.3474999999999</v>
      </c>
      <c r="G48" s="29">
        <v>6.5425400000000003E-3</v>
      </c>
      <c r="H48" s="24" t="s">
        <v>151</v>
      </c>
    </row>
    <row r="49" spans="1:8" x14ac:dyDescent="0.2">
      <c r="A49" s="25">
        <v>43</v>
      </c>
      <c r="B49" s="26" t="s">
        <v>363</v>
      </c>
      <c r="C49" s="26" t="s">
        <v>364</v>
      </c>
      <c r="D49" s="26" t="s">
        <v>365</v>
      </c>
      <c r="E49" s="27">
        <v>720000</v>
      </c>
      <c r="F49" s="28">
        <v>3432.6</v>
      </c>
      <c r="G49" s="29">
        <v>6.27606E-3</v>
      </c>
      <c r="H49" s="24" t="s">
        <v>151</v>
      </c>
    </row>
    <row r="50" spans="1:8" x14ac:dyDescent="0.2">
      <c r="A50" s="25">
        <v>44</v>
      </c>
      <c r="B50" s="26" t="s">
        <v>430</v>
      </c>
      <c r="C50" s="26" t="s">
        <v>431</v>
      </c>
      <c r="D50" s="26" t="s">
        <v>233</v>
      </c>
      <c r="E50" s="27">
        <v>450000</v>
      </c>
      <c r="F50" s="28">
        <v>3409.2</v>
      </c>
      <c r="G50" s="29">
        <v>6.2332799999999999E-3</v>
      </c>
      <c r="H50" s="24" t="s">
        <v>151</v>
      </c>
    </row>
    <row r="51" spans="1:8" x14ac:dyDescent="0.2">
      <c r="A51" s="25">
        <v>45</v>
      </c>
      <c r="B51" s="26" t="s">
        <v>202</v>
      </c>
      <c r="C51" s="26" t="s">
        <v>203</v>
      </c>
      <c r="D51" s="26" t="s">
        <v>204</v>
      </c>
      <c r="E51" s="27">
        <v>500000</v>
      </c>
      <c r="F51" s="28">
        <v>3296</v>
      </c>
      <c r="G51" s="29">
        <v>6.02631E-3</v>
      </c>
      <c r="H51" s="24" t="s">
        <v>151</v>
      </c>
    </row>
    <row r="52" spans="1:8" x14ac:dyDescent="0.2">
      <c r="A52" s="25">
        <v>46</v>
      </c>
      <c r="B52" s="26" t="s">
        <v>452</v>
      </c>
      <c r="C52" s="26" t="s">
        <v>453</v>
      </c>
      <c r="D52" s="26" t="s">
        <v>301</v>
      </c>
      <c r="E52" s="27">
        <v>225000</v>
      </c>
      <c r="F52" s="28">
        <v>3234.9375</v>
      </c>
      <c r="G52" s="29">
        <v>5.9146600000000004E-3</v>
      </c>
      <c r="H52" s="24" t="s">
        <v>151</v>
      </c>
    </row>
    <row r="53" spans="1:8" x14ac:dyDescent="0.2">
      <c r="A53" s="25">
        <v>47</v>
      </c>
      <c r="B53" s="26" t="s">
        <v>85</v>
      </c>
      <c r="C53" s="26" t="s">
        <v>86</v>
      </c>
      <c r="D53" s="26" t="s">
        <v>75</v>
      </c>
      <c r="E53" s="27">
        <v>62642</v>
      </c>
      <c r="F53" s="28">
        <v>3194.3035060000002</v>
      </c>
      <c r="G53" s="29">
        <v>5.8403700000000001E-3</v>
      </c>
      <c r="H53" s="24" t="s">
        <v>151</v>
      </c>
    </row>
    <row r="54" spans="1:8" ht="25.5" x14ac:dyDescent="0.2">
      <c r="A54" s="25">
        <v>48</v>
      </c>
      <c r="B54" s="26" t="s">
        <v>222</v>
      </c>
      <c r="C54" s="26" t="s">
        <v>223</v>
      </c>
      <c r="D54" s="26" t="s">
        <v>224</v>
      </c>
      <c r="E54" s="27">
        <v>495000</v>
      </c>
      <c r="F54" s="28">
        <v>3192.5025000000001</v>
      </c>
      <c r="G54" s="29">
        <v>5.8370799999999997E-3</v>
      </c>
      <c r="H54" s="24" t="s">
        <v>151</v>
      </c>
    </row>
    <row r="55" spans="1:8" x14ac:dyDescent="0.2">
      <c r="A55" s="25">
        <v>49</v>
      </c>
      <c r="B55" s="26" t="s">
        <v>550</v>
      </c>
      <c r="C55" s="26" t="s">
        <v>551</v>
      </c>
      <c r="D55" s="26" t="s">
        <v>113</v>
      </c>
      <c r="E55" s="27">
        <v>300000</v>
      </c>
      <c r="F55" s="28">
        <v>3156.45</v>
      </c>
      <c r="G55" s="29">
        <v>5.77116E-3</v>
      </c>
      <c r="H55" s="24" t="s">
        <v>151</v>
      </c>
    </row>
    <row r="56" spans="1:8" x14ac:dyDescent="0.2">
      <c r="A56" s="25">
        <v>50</v>
      </c>
      <c r="B56" s="26" t="s">
        <v>119</v>
      </c>
      <c r="C56" s="26" t="s">
        <v>120</v>
      </c>
      <c r="D56" s="26" t="s">
        <v>75</v>
      </c>
      <c r="E56" s="27">
        <v>85500</v>
      </c>
      <c r="F56" s="28">
        <v>3064.491</v>
      </c>
      <c r="G56" s="29">
        <v>5.6030200000000002E-3</v>
      </c>
      <c r="H56" s="24" t="s">
        <v>151</v>
      </c>
    </row>
    <row r="57" spans="1:8" x14ac:dyDescent="0.2">
      <c r="A57" s="25">
        <v>51</v>
      </c>
      <c r="B57" s="26" t="s">
        <v>260</v>
      </c>
      <c r="C57" s="26" t="s">
        <v>261</v>
      </c>
      <c r="D57" s="26" t="s">
        <v>39</v>
      </c>
      <c r="E57" s="27">
        <v>2450000</v>
      </c>
      <c r="F57" s="28">
        <v>2979.69</v>
      </c>
      <c r="G57" s="29">
        <v>5.4479799999999998E-3</v>
      </c>
      <c r="H57" s="24" t="s">
        <v>151</v>
      </c>
    </row>
    <row r="58" spans="1:8" x14ac:dyDescent="0.2">
      <c r="A58" s="25">
        <v>52</v>
      </c>
      <c r="B58" s="26" t="s">
        <v>254</v>
      </c>
      <c r="C58" s="26" t="s">
        <v>255</v>
      </c>
      <c r="D58" s="26" t="s">
        <v>36</v>
      </c>
      <c r="E58" s="27">
        <v>37500</v>
      </c>
      <c r="F58" s="28">
        <v>2736.7125000000001</v>
      </c>
      <c r="G58" s="29">
        <v>5.0037199999999997E-3</v>
      </c>
      <c r="H58" s="24" t="s">
        <v>151</v>
      </c>
    </row>
    <row r="59" spans="1:8" x14ac:dyDescent="0.2">
      <c r="A59" s="25">
        <v>53</v>
      </c>
      <c r="B59" s="26" t="s">
        <v>28</v>
      </c>
      <c r="C59" s="26" t="s">
        <v>29</v>
      </c>
      <c r="D59" s="26" t="s">
        <v>30</v>
      </c>
      <c r="E59" s="27">
        <v>880100</v>
      </c>
      <c r="F59" s="28">
        <v>2710.7080000000001</v>
      </c>
      <c r="G59" s="29">
        <v>4.9561800000000001E-3</v>
      </c>
      <c r="H59" s="24" t="s">
        <v>151</v>
      </c>
    </row>
    <row r="60" spans="1:8" x14ac:dyDescent="0.2">
      <c r="A60" s="25">
        <v>54</v>
      </c>
      <c r="B60" s="26" t="s">
        <v>552</v>
      </c>
      <c r="C60" s="26" t="s">
        <v>553</v>
      </c>
      <c r="D60" s="26" t="s">
        <v>36</v>
      </c>
      <c r="E60" s="27">
        <v>1000000</v>
      </c>
      <c r="F60" s="28">
        <v>2684.5</v>
      </c>
      <c r="G60" s="29">
        <v>4.9082600000000002E-3</v>
      </c>
      <c r="H60" s="24" t="s">
        <v>151</v>
      </c>
    </row>
    <row r="61" spans="1:8" x14ac:dyDescent="0.2">
      <c r="A61" s="25">
        <v>55</v>
      </c>
      <c r="B61" s="26" t="s">
        <v>82</v>
      </c>
      <c r="C61" s="26" t="s">
        <v>83</v>
      </c>
      <c r="D61" s="26" t="s">
        <v>84</v>
      </c>
      <c r="E61" s="27">
        <v>1250000</v>
      </c>
      <c r="F61" s="28">
        <v>2493.25</v>
      </c>
      <c r="G61" s="29">
        <v>4.5585799999999996E-3</v>
      </c>
      <c r="H61" s="24" t="s">
        <v>151</v>
      </c>
    </row>
    <row r="62" spans="1:8" x14ac:dyDescent="0.2">
      <c r="A62" s="25">
        <v>56</v>
      </c>
      <c r="B62" s="26" t="s">
        <v>66</v>
      </c>
      <c r="C62" s="26" t="s">
        <v>67</v>
      </c>
      <c r="D62" s="26" t="s">
        <v>22</v>
      </c>
      <c r="E62" s="27">
        <v>600000</v>
      </c>
      <c r="F62" s="28">
        <v>2484.9</v>
      </c>
      <c r="G62" s="29">
        <v>4.54332E-3</v>
      </c>
      <c r="H62" s="24" t="s">
        <v>151</v>
      </c>
    </row>
    <row r="63" spans="1:8" x14ac:dyDescent="0.2">
      <c r="A63" s="25">
        <v>57</v>
      </c>
      <c r="B63" s="26" t="s">
        <v>322</v>
      </c>
      <c r="C63" s="26" t="s">
        <v>323</v>
      </c>
      <c r="D63" s="26" t="s">
        <v>233</v>
      </c>
      <c r="E63" s="27">
        <v>300000</v>
      </c>
      <c r="F63" s="28">
        <v>2380.0500000000002</v>
      </c>
      <c r="G63" s="29">
        <v>4.3516099999999997E-3</v>
      </c>
      <c r="H63" s="24" t="s">
        <v>151</v>
      </c>
    </row>
    <row r="64" spans="1:8" x14ac:dyDescent="0.2">
      <c r="A64" s="25">
        <v>58</v>
      </c>
      <c r="B64" s="26" t="s">
        <v>360</v>
      </c>
      <c r="C64" s="26" t="s">
        <v>361</v>
      </c>
      <c r="D64" s="26" t="s">
        <v>362</v>
      </c>
      <c r="E64" s="27">
        <v>362000</v>
      </c>
      <c r="F64" s="28">
        <v>2375.444</v>
      </c>
      <c r="G64" s="29">
        <v>4.3431900000000002E-3</v>
      </c>
      <c r="H64" s="24" t="s">
        <v>151</v>
      </c>
    </row>
    <row r="65" spans="1:8" x14ac:dyDescent="0.2">
      <c r="A65" s="25">
        <v>59</v>
      </c>
      <c r="B65" s="26" t="s">
        <v>278</v>
      </c>
      <c r="C65" s="26" t="s">
        <v>279</v>
      </c>
      <c r="D65" s="26" t="s">
        <v>280</v>
      </c>
      <c r="E65" s="27">
        <v>215000</v>
      </c>
      <c r="F65" s="28">
        <v>2312.3249999999998</v>
      </c>
      <c r="G65" s="29">
        <v>4.2277900000000004E-3</v>
      </c>
      <c r="H65" s="24" t="s">
        <v>151</v>
      </c>
    </row>
    <row r="66" spans="1:8" x14ac:dyDescent="0.2">
      <c r="A66" s="25">
        <v>60</v>
      </c>
      <c r="B66" s="26" t="s">
        <v>137</v>
      </c>
      <c r="C66" s="26" t="s">
        <v>138</v>
      </c>
      <c r="D66" s="26" t="s">
        <v>97</v>
      </c>
      <c r="E66" s="27">
        <v>675000</v>
      </c>
      <c r="F66" s="28">
        <v>2267.6624999999999</v>
      </c>
      <c r="G66" s="29">
        <v>4.1461299999999996E-3</v>
      </c>
      <c r="H66" s="24" t="s">
        <v>151</v>
      </c>
    </row>
    <row r="67" spans="1:8" x14ac:dyDescent="0.2">
      <c r="A67" s="25">
        <v>61</v>
      </c>
      <c r="B67" s="26" t="s">
        <v>109</v>
      </c>
      <c r="C67" s="26" t="s">
        <v>110</v>
      </c>
      <c r="D67" s="26" t="s">
        <v>36</v>
      </c>
      <c r="E67" s="27">
        <v>105000</v>
      </c>
      <c r="F67" s="28">
        <v>2207.1</v>
      </c>
      <c r="G67" s="29">
        <v>4.0353999999999998E-3</v>
      </c>
      <c r="H67" s="24" t="s">
        <v>151</v>
      </c>
    </row>
    <row r="68" spans="1:8" x14ac:dyDescent="0.2">
      <c r="A68" s="25">
        <v>62</v>
      </c>
      <c r="B68" s="26" t="s">
        <v>78</v>
      </c>
      <c r="C68" s="26" t="s">
        <v>79</v>
      </c>
      <c r="D68" s="26" t="s">
        <v>36</v>
      </c>
      <c r="E68" s="27">
        <v>190000</v>
      </c>
      <c r="F68" s="28">
        <v>2131.3249999999998</v>
      </c>
      <c r="G68" s="29">
        <v>3.8968499999999999E-3</v>
      </c>
      <c r="H68" s="24" t="s">
        <v>151</v>
      </c>
    </row>
    <row r="69" spans="1:8" x14ac:dyDescent="0.2">
      <c r="A69" s="25">
        <v>63</v>
      </c>
      <c r="B69" s="26" t="s">
        <v>271</v>
      </c>
      <c r="C69" s="26" t="s">
        <v>272</v>
      </c>
      <c r="D69" s="26" t="s">
        <v>113</v>
      </c>
      <c r="E69" s="27">
        <v>130000</v>
      </c>
      <c r="F69" s="28">
        <v>2121.34</v>
      </c>
      <c r="G69" s="29">
        <v>3.8785899999999999E-3</v>
      </c>
      <c r="H69" s="24" t="s">
        <v>151</v>
      </c>
    </row>
    <row r="70" spans="1:8" x14ac:dyDescent="0.2">
      <c r="A70" s="25">
        <v>64</v>
      </c>
      <c r="B70" s="26" t="s">
        <v>306</v>
      </c>
      <c r="C70" s="26" t="s">
        <v>307</v>
      </c>
      <c r="D70" s="26" t="s">
        <v>233</v>
      </c>
      <c r="E70" s="27">
        <v>1250000</v>
      </c>
      <c r="F70" s="28">
        <v>2065.375</v>
      </c>
      <c r="G70" s="29">
        <v>3.77627E-3</v>
      </c>
      <c r="H70" s="24" t="s">
        <v>151</v>
      </c>
    </row>
    <row r="71" spans="1:8" x14ac:dyDescent="0.2">
      <c r="A71" s="25">
        <v>65</v>
      </c>
      <c r="B71" s="26" t="s">
        <v>256</v>
      </c>
      <c r="C71" s="26" t="s">
        <v>257</v>
      </c>
      <c r="D71" s="26" t="s">
        <v>75</v>
      </c>
      <c r="E71" s="27">
        <v>400000</v>
      </c>
      <c r="F71" s="28">
        <v>2038.6</v>
      </c>
      <c r="G71" s="29">
        <v>3.7273200000000001E-3</v>
      </c>
      <c r="H71" s="24" t="s">
        <v>151</v>
      </c>
    </row>
    <row r="72" spans="1:8" ht="25.5" x14ac:dyDescent="0.2">
      <c r="A72" s="25">
        <v>66</v>
      </c>
      <c r="B72" s="26" t="s">
        <v>76</v>
      </c>
      <c r="C72" s="26" t="s">
        <v>77</v>
      </c>
      <c r="D72" s="26" t="s">
        <v>25</v>
      </c>
      <c r="E72" s="27">
        <v>36200</v>
      </c>
      <c r="F72" s="28">
        <v>1548.7265</v>
      </c>
      <c r="G72" s="29">
        <v>2.8316499999999998E-3</v>
      </c>
      <c r="H72" s="24" t="s">
        <v>151</v>
      </c>
    </row>
    <row r="73" spans="1:8" x14ac:dyDescent="0.2">
      <c r="A73" s="25">
        <v>67</v>
      </c>
      <c r="B73" s="26" t="s">
        <v>330</v>
      </c>
      <c r="C73" s="26" t="s">
        <v>331</v>
      </c>
      <c r="D73" s="26" t="s">
        <v>33</v>
      </c>
      <c r="E73" s="27">
        <v>105000</v>
      </c>
      <c r="F73" s="28">
        <v>1267.2449999999999</v>
      </c>
      <c r="G73" s="29">
        <v>2.3169900000000001E-3</v>
      </c>
      <c r="H73" s="24" t="s">
        <v>151</v>
      </c>
    </row>
    <row r="74" spans="1:8" x14ac:dyDescent="0.2">
      <c r="A74" s="25">
        <v>68</v>
      </c>
      <c r="B74" s="26" t="s">
        <v>497</v>
      </c>
      <c r="C74" s="26" t="s">
        <v>498</v>
      </c>
      <c r="D74" s="26" t="s">
        <v>39</v>
      </c>
      <c r="E74" s="27">
        <v>949495</v>
      </c>
      <c r="F74" s="28">
        <v>1049.191975</v>
      </c>
      <c r="G74" s="29">
        <v>1.9183099999999999E-3</v>
      </c>
      <c r="H74" s="24" t="s">
        <v>151</v>
      </c>
    </row>
    <row r="75" spans="1:8" x14ac:dyDescent="0.2">
      <c r="A75" s="25">
        <v>69</v>
      </c>
      <c r="B75" s="26" t="s">
        <v>114</v>
      </c>
      <c r="C75" s="26" t="s">
        <v>115</v>
      </c>
      <c r="D75" s="26" t="s">
        <v>116</v>
      </c>
      <c r="E75" s="27">
        <v>230000</v>
      </c>
      <c r="F75" s="28">
        <v>957.72</v>
      </c>
      <c r="G75" s="29">
        <v>1.75107E-3</v>
      </c>
      <c r="H75" s="24" t="s">
        <v>151</v>
      </c>
    </row>
    <row r="76" spans="1:8" x14ac:dyDescent="0.2">
      <c r="A76" s="22"/>
      <c r="B76" s="22"/>
      <c r="C76" s="23" t="s">
        <v>150</v>
      </c>
      <c r="D76" s="22"/>
      <c r="E76" s="22" t="s">
        <v>151</v>
      </c>
      <c r="F76" s="30">
        <f>SUM(F7:F75)</f>
        <v>391874.56406549999</v>
      </c>
      <c r="G76" s="31">
        <f>SUM(G7:G75)</f>
        <v>0.71649164999999981</v>
      </c>
      <c r="H76" s="24" t="s">
        <v>151</v>
      </c>
    </row>
    <row r="77" spans="1:8" x14ac:dyDescent="0.2">
      <c r="A77" s="22"/>
      <c r="B77" s="22"/>
      <c r="C77" s="32"/>
      <c r="D77" s="22"/>
      <c r="E77" s="22"/>
      <c r="F77" s="33"/>
      <c r="G77" s="33"/>
      <c r="H77" s="24" t="s">
        <v>151</v>
      </c>
    </row>
    <row r="78" spans="1:8" x14ac:dyDescent="0.2">
      <c r="A78" s="22"/>
      <c r="B78" s="22"/>
      <c r="C78" s="23" t="s">
        <v>152</v>
      </c>
      <c r="D78" s="22"/>
      <c r="E78" s="22"/>
      <c r="F78" s="22"/>
      <c r="G78" s="22"/>
      <c r="H78" s="24" t="s">
        <v>151</v>
      </c>
    </row>
    <row r="79" spans="1:8" x14ac:dyDescent="0.2">
      <c r="A79" s="22"/>
      <c r="B79" s="22"/>
      <c r="C79" s="23" t="s">
        <v>150</v>
      </c>
      <c r="D79" s="22"/>
      <c r="E79" s="22" t="s">
        <v>151</v>
      </c>
      <c r="F79" s="34" t="s">
        <v>153</v>
      </c>
      <c r="G79" s="31">
        <v>0</v>
      </c>
      <c r="H79" s="24" t="s">
        <v>151</v>
      </c>
    </row>
    <row r="80" spans="1:8" x14ac:dyDescent="0.2">
      <c r="A80" s="22"/>
      <c r="B80" s="22"/>
      <c r="C80" s="32"/>
      <c r="D80" s="22"/>
      <c r="E80" s="22"/>
      <c r="F80" s="33"/>
      <c r="G80" s="33"/>
      <c r="H80" s="24" t="s">
        <v>151</v>
      </c>
    </row>
    <row r="81" spans="1:8" x14ac:dyDescent="0.2">
      <c r="A81" s="22"/>
      <c r="B81" s="22"/>
      <c r="C81" s="23" t="s">
        <v>154</v>
      </c>
      <c r="D81" s="22"/>
      <c r="E81" s="22"/>
      <c r="F81" s="22"/>
      <c r="G81" s="22"/>
      <c r="H81" s="24" t="s">
        <v>151</v>
      </c>
    </row>
    <row r="82" spans="1:8" x14ac:dyDescent="0.2">
      <c r="A82" s="25">
        <v>1</v>
      </c>
      <c r="B82" s="26" t="s">
        <v>554</v>
      </c>
      <c r="C82" s="26" t="s">
        <v>914</v>
      </c>
      <c r="D82" s="26" t="s">
        <v>233</v>
      </c>
      <c r="E82" s="27">
        <v>30579</v>
      </c>
      <c r="F82" s="28">
        <v>5.3757881999999997</v>
      </c>
      <c r="G82" s="29" t="s">
        <v>149</v>
      </c>
      <c r="H82" s="24" t="s">
        <v>151</v>
      </c>
    </row>
    <row r="83" spans="1:8" x14ac:dyDescent="0.2">
      <c r="A83" s="22"/>
      <c r="B83" s="22"/>
      <c r="C83" s="23" t="s">
        <v>150</v>
      </c>
      <c r="D83" s="22"/>
      <c r="E83" s="22" t="s">
        <v>151</v>
      </c>
      <c r="F83" s="30">
        <f>SUM(F82)</f>
        <v>5.3757881999999997</v>
      </c>
      <c r="G83" s="31">
        <v>0</v>
      </c>
      <c r="H83" s="24" t="s">
        <v>151</v>
      </c>
    </row>
    <row r="84" spans="1:8" x14ac:dyDescent="0.2">
      <c r="A84" s="22"/>
      <c r="B84" s="22"/>
      <c r="C84" s="32"/>
      <c r="D84" s="22"/>
      <c r="E84" s="22"/>
      <c r="F84" s="33"/>
      <c r="G84" s="33"/>
      <c r="H84" s="24" t="s">
        <v>151</v>
      </c>
    </row>
    <row r="85" spans="1:8" x14ac:dyDescent="0.2">
      <c r="A85" s="22"/>
      <c r="B85" s="22"/>
      <c r="C85" s="23" t="s">
        <v>155</v>
      </c>
      <c r="D85" s="22"/>
      <c r="E85" s="22"/>
      <c r="F85" s="22"/>
      <c r="G85" s="22"/>
      <c r="H85" s="24" t="s">
        <v>151</v>
      </c>
    </row>
    <row r="86" spans="1:8" x14ac:dyDescent="0.2">
      <c r="A86" s="22"/>
      <c r="B86" s="22"/>
      <c r="C86" s="23" t="s">
        <v>150</v>
      </c>
      <c r="D86" s="22"/>
      <c r="E86" s="22" t="s">
        <v>151</v>
      </c>
      <c r="F86" s="34" t="s">
        <v>153</v>
      </c>
      <c r="G86" s="31">
        <v>0</v>
      </c>
      <c r="H86" s="24" t="s">
        <v>151</v>
      </c>
    </row>
    <row r="87" spans="1:8" x14ac:dyDescent="0.2">
      <c r="A87" s="22"/>
      <c r="B87" s="22"/>
      <c r="C87" s="32"/>
      <c r="D87" s="22"/>
      <c r="E87" s="22"/>
      <c r="F87" s="33"/>
      <c r="G87" s="33"/>
      <c r="H87" s="24" t="s">
        <v>151</v>
      </c>
    </row>
    <row r="88" spans="1:8" x14ac:dyDescent="0.2">
      <c r="A88" s="22"/>
      <c r="B88" s="22"/>
      <c r="C88" s="23" t="s">
        <v>156</v>
      </c>
      <c r="D88" s="22"/>
      <c r="E88" s="22"/>
      <c r="F88" s="33"/>
      <c r="G88" s="33"/>
      <c r="H88" s="24" t="s">
        <v>151</v>
      </c>
    </row>
    <row r="89" spans="1:8" x14ac:dyDescent="0.2">
      <c r="A89" s="22"/>
      <c r="B89" s="22"/>
      <c r="C89" s="23" t="s">
        <v>150</v>
      </c>
      <c r="D89" s="22"/>
      <c r="E89" s="22" t="s">
        <v>151</v>
      </c>
      <c r="F89" s="34" t="s">
        <v>153</v>
      </c>
      <c r="G89" s="31">
        <v>0</v>
      </c>
      <c r="H89" s="24" t="s">
        <v>151</v>
      </c>
    </row>
    <row r="90" spans="1:8" x14ac:dyDescent="0.2">
      <c r="A90" s="22"/>
      <c r="B90" s="22"/>
      <c r="C90" s="23"/>
      <c r="D90" s="22"/>
      <c r="E90" s="22"/>
      <c r="F90" s="34"/>
      <c r="G90" s="31"/>
      <c r="H90" s="24" t="s">
        <v>151</v>
      </c>
    </row>
    <row r="91" spans="1:8" x14ac:dyDescent="0.2">
      <c r="A91" s="22"/>
      <c r="B91" s="22"/>
      <c r="C91" s="23" t="s">
        <v>915</v>
      </c>
      <c r="D91" s="22"/>
      <c r="E91" s="22"/>
      <c r="F91" s="22"/>
      <c r="G91" s="22"/>
      <c r="H91" s="24" t="s">
        <v>151</v>
      </c>
    </row>
    <row r="92" spans="1:8" ht="25.5" x14ac:dyDescent="0.2">
      <c r="A92" s="25">
        <v>1</v>
      </c>
      <c r="B92" s="26" t="s">
        <v>916</v>
      </c>
      <c r="C92" s="26" t="s">
        <v>917</v>
      </c>
      <c r="D92" s="26" t="s">
        <v>918</v>
      </c>
      <c r="E92" s="27">
        <v>1750</v>
      </c>
      <c r="F92" s="28">
        <v>1793.6939143</v>
      </c>
      <c r="G92" s="29">
        <f>F92/F188</f>
        <v>3.2795356916225284E-3</v>
      </c>
      <c r="H92" s="24">
        <v>8.2899999999999991</v>
      </c>
    </row>
    <row r="93" spans="1:8" x14ac:dyDescent="0.2">
      <c r="A93" s="22"/>
      <c r="B93" s="22"/>
      <c r="C93" s="23" t="s">
        <v>150</v>
      </c>
      <c r="D93" s="22"/>
      <c r="E93" s="22" t="s">
        <v>151</v>
      </c>
      <c r="F93" s="30">
        <f>SUM(F92)</f>
        <v>1793.6939143</v>
      </c>
      <c r="G93" s="31">
        <f>SUM(G92)</f>
        <v>3.2795356916225284E-3</v>
      </c>
      <c r="H93" s="24" t="s">
        <v>151</v>
      </c>
    </row>
    <row r="94" spans="1:8" x14ac:dyDescent="0.2">
      <c r="A94" s="22"/>
      <c r="B94" s="22"/>
      <c r="C94" s="32"/>
      <c r="D94" s="22"/>
      <c r="E94" s="22"/>
      <c r="F94" s="33"/>
      <c r="G94" s="33"/>
      <c r="H94" s="24" t="s">
        <v>151</v>
      </c>
    </row>
    <row r="95" spans="1:8" x14ac:dyDescent="0.2">
      <c r="A95" s="22"/>
      <c r="B95" s="22"/>
      <c r="C95" s="23" t="s">
        <v>157</v>
      </c>
      <c r="D95" s="22"/>
      <c r="E95" s="22"/>
      <c r="F95" s="33"/>
      <c r="G95" s="33"/>
      <c r="H95" s="24" t="s">
        <v>151</v>
      </c>
    </row>
    <row r="96" spans="1:8" x14ac:dyDescent="0.2">
      <c r="A96" s="22"/>
      <c r="B96" s="22"/>
      <c r="C96" s="23" t="s">
        <v>150</v>
      </c>
      <c r="D96" s="22"/>
      <c r="E96" s="22" t="s">
        <v>151</v>
      </c>
      <c r="F96" s="34" t="s">
        <v>153</v>
      </c>
      <c r="G96" s="31">
        <v>0</v>
      </c>
      <c r="H96" s="24" t="s">
        <v>151</v>
      </c>
    </row>
    <row r="97" spans="1:8" x14ac:dyDescent="0.2">
      <c r="A97" s="22"/>
      <c r="B97" s="22"/>
      <c r="C97" s="32"/>
      <c r="D97" s="22"/>
      <c r="E97" s="22"/>
      <c r="F97" s="33"/>
      <c r="G97" s="33"/>
      <c r="H97" s="24" t="s">
        <v>151</v>
      </c>
    </row>
    <row r="98" spans="1:8" x14ac:dyDescent="0.2">
      <c r="A98" s="22"/>
      <c r="B98" s="22"/>
      <c r="C98" s="23" t="s">
        <v>158</v>
      </c>
      <c r="D98" s="22"/>
      <c r="E98" s="22"/>
      <c r="F98" s="30">
        <f>F93+F83+F76</f>
        <v>393673.633768</v>
      </c>
      <c r="G98" s="31">
        <f>G93+G83+G76</f>
        <v>0.71977118569162235</v>
      </c>
      <c r="H98" s="24" t="s">
        <v>151</v>
      </c>
    </row>
    <row r="99" spans="1:8" x14ac:dyDescent="0.2">
      <c r="A99" s="22"/>
      <c r="B99" s="22"/>
      <c r="C99" s="32"/>
      <c r="D99" s="22"/>
      <c r="E99" s="22"/>
      <c r="F99" s="33"/>
      <c r="G99" s="33"/>
      <c r="H99" s="24" t="s">
        <v>151</v>
      </c>
    </row>
    <row r="100" spans="1:8" x14ac:dyDescent="0.2">
      <c r="A100" s="22"/>
      <c r="B100" s="22"/>
      <c r="C100" s="23" t="s">
        <v>159</v>
      </c>
      <c r="D100" s="22"/>
      <c r="E100" s="22"/>
      <c r="F100" s="33"/>
      <c r="G100" s="33"/>
      <c r="H100" s="24" t="s">
        <v>151</v>
      </c>
    </row>
    <row r="101" spans="1:8" x14ac:dyDescent="0.2">
      <c r="A101" s="22"/>
      <c r="B101" s="22"/>
      <c r="C101" s="23" t="s">
        <v>10</v>
      </c>
      <c r="D101" s="22"/>
      <c r="E101" s="22"/>
      <c r="F101" s="33"/>
      <c r="G101" s="33"/>
      <c r="H101" s="24" t="s">
        <v>151</v>
      </c>
    </row>
    <row r="102" spans="1:8" ht="25.5" x14ac:dyDescent="0.2">
      <c r="A102" s="25">
        <v>1</v>
      </c>
      <c r="B102" s="26" t="s">
        <v>556</v>
      </c>
      <c r="C102" s="26" t="s">
        <v>557</v>
      </c>
      <c r="D102" s="26" t="s">
        <v>558</v>
      </c>
      <c r="E102" s="27">
        <v>4500</v>
      </c>
      <c r="F102" s="28">
        <v>4522.0545000000002</v>
      </c>
      <c r="G102" s="29">
        <v>8.2679899999999994E-3</v>
      </c>
      <c r="H102" s="24">
        <v>7.53</v>
      </c>
    </row>
    <row r="103" spans="1:8" ht="25.5" x14ac:dyDescent="0.2">
      <c r="A103" s="25">
        <v>2</v>
      </c>
      <c r="B103" s="26" t="s">
        <v>559</v>
      </c>
      <c r="C103" s="26" t="s">
        <v>560</v>
      </c>
      <c r="D103" s="26" t="s">
        <v>561</v>
      </c>
      <c r="E103" s="27">
        <v>3500</v>
      </c>
      <c r="F103" s="28">
        <v>3497.1264999999999</v>
      </c>
      <c r="G103" s="29">
        <v>6.3940400000000001E-3</v>
      </c>
      <c r="H103" s="24">
        <v>7.5934999999999997</v>
      </c>
    </row>
    <row r="104" spans="1:8" ht="25.5" x14ac:dyDescent="0.2">
      <c r="A104" s="25">
        <v>3</v>
      </c>
      <c r="B104" s="26" t="s">
        <v>562</v>
      </c>
      <c r="C104" s="26" t="s">
        <v>563</v>
      </c>
      <c r="D104" s="26" t="s">
        <v>564</v>
      </c>
      <c r="E104" s="27">
        <v>3000</v>
      </c>
      <c r="F104" s="28">
        <v>3023.1149999999998</v>
      </c>
      <c r="G104" s="29">
        <v>5.5273700000000002E-3</v>
      </c>
      <c r="H104" s="24">
        <v>8.3000000000000007</v>
      </c>
    </row>
    <row r="105" spans="1:8" x14ac:dyDescent="0.2">
      <c r="A105" s="25">
        <v>4</v>
      </c>
      <c r="B105" s="26" t="s">
        <v>565</v>
      </c>
      <c r="C105" s="26" t="s">
        <v>566</v>
      </c>
      <c r="D105" s="26" t="s">
        <v>561</v>
      </c>
      <c r="E105" s="27">
        <v>3000</v>
      </c>
      <c r="F105" s="28">
        <v>3011.8560000000002</v>
      </c>
      <c r="G105" s="29">
        <v>5.5067900000000001E-3</v>
      </c>
      <c r="H105" s="24">
        <v>7.6749999999999998</v>
      </c>
    </row>
    <row r="106" spans="1:8" ht="25.5" x14ac:dyDescent="0.2">
      <c r="A106" s="25">
        <v>5</v>
      </c>
      <c r="B106" s="26" t="s">
        <v>567</v>
      </c>
      <c r="C106" s="26" t="s">
        <v>568</v>
      </c>
      <c r="D106" s="26" t="s">
        <v>561</v>
      </c>
      <c r="E106" s="27">
        <v>2500</v>
      </c>
      <c r="F106" s="28">
        <v>2625.09</v>
      </c>
      <c r="G106" s="29">
        <v>4.79964E-3</v>
      </c>
      <c r="H106" s="24">
        <v>7.2149999999999999</v>
      </c>
    </row>
    <row r="107" spans="1:8" ht="25.5" x14ac:dyDescent="0.2">
      <c r="A107" s="25">
        <v>6</v>
      </c>
      <c r="B107" s="26" t="s">
        <v>569</v>
      </c>
      <c r="C107" s="26" t="s">
        <v>570</v>
      </c>
      <c r="D107" s="26" t="s">
        <v>561</v>
      </c>
      <c r="E107" s="27">
        <v>2500</v>
      </c>
      <c r="F107" s="28">
        <v>2602.6750000000002</v>
      </c>
      <c r="G107" s="29">
        <v>4.7586499999999997E-3</v>
      </c>
      <c r="H107" s="24">
        <v>7.1749999999999998</v>
      </c>
    </row>
    <row r="108" spans="1:8" ht="25.5" x14ac:dyDescent="0.2">
      <c r="A108" s="25">
        <v>7</v>
      </c>
      <c r="B108" s="26" t="s">
        <v>571</v>
      </c>
      <c r="C108" s="26" t="s">
        <v>572</v>
      </c>
      <c r="D108" s="26" t="s">
        <v>561</v>
      </c>
      <c r="E108" s="27">
        <v>250</v>
      </c>
      <c r="F108" s="28">
        <v>2582.8775000000001</v>
      </c>
      <c r="G108" s="29">
        <v>4.7224600000000004E-3</v>
      </c>
      <c r="H108" s="24">
        <v>7.4649999999999999</v>
      </c>
    </row>
    <row r="109" spans="1:8" ht="25.5" x14ac:dyDescent="0.2">
      <c r="A109" s="25">
        <v>8</v>
      </c>
      <c r="B109" s="26" t="s">
        <v>573</v>
      </c>
      <c r="C109" s="26" t="s">
        <v>574</v>
      </c>
      <c r="D109" s="26" t="s">
        <v>561</v>
      </c>
      <c r="E109" s="27">
        <v>2500</v>
      </c>
      <c r="F109" s="28">
        <v>2535.66</v>
      </c>
      <c r="G109" s="29">
        <v>4.6361199999999997E-3</v>
      </c>
      <c r="H109" s="24">
        <v>7.1550000000000002</v>
      </c>
    </row>
    <row r="110" spans="1:8" ht="25.5" x14ac:dyDescent="0.2">
      <c r="A110" s="25">
        <v>9</v>
      </c>
      <c r="B110" s="26" t="s">
        <v>575</v>
      </c>
      <c r="C110" s="26" t="s">
        <v>576</v>
      </c>
      <c r="D110" s="26" t="s">
        <v>561</v>
      </c>
      <c r="E110" s="27">
        <v>2500</v>
      </c>
      <c r="F110" s="28">
        <v>2518.6125000000002</v>
      </c>
      <c r="G110" s="29">
        <v>4.60496E-3</v>
      </c>
      <c r="H110" s="24">
        <v>7.3875000000000002</v>
      </c>
    </row>
    <row r="111" spans="1:8" ht="25.5" x14ac:dyDescent="0.2">
      <c r="A111" s="25">
        <v>10</v>
      </c>
      <c r="B111" s="26" t="s">
        <v>577</v>
      </c>
      <c r="C111" s="26" t="s">
        <v>578</v>
      </c>
      <c r="D111" s="26" t="s">
        <v>561</v>
      </c>
      <c r="E111" s="27">
        <v>2500</v>
      </c>
      <c r="F111" s="28">
        <v>2514.27</v>
      </c>
      <c r="G111" s="29">
        <v>4.5970200000000003E-3</v>
      </c>
      <c r="H111" s="24">
        <v>7.5449999999999999</v>
      </c>
    </row>
    <row r="112" spans="1:8" ht="25.5" x14ac:dyDescent="0.2">
      <c r="A112" s="25">
        <v>11</v>
      </c>
      <c r="B112" s="26" t="s">
        <v>579</v>
      </c>
      <c r="C112" s="26" t="s">
        <v>580</v>
      </c>
      <c r="D112" s="26" t="s">
        <v>558</v>
      </c>
      <c r="E112" s="27">
        <v>2500</v>
      </c>
      <c r="F112" s="28">
        <v>2510.1224999999999</v>
      </c>
      <c r="G112" s="29">
        <v>4.5894300000000002E-3</v>
      </c>
      <c r="H112" s="24">
        <v>7.4572000000000003</v>
      </c>
    </row>
    <row r="113" spans="1:8" x14ac:dyDescent="0.2">
      <c r="A113" s="25">
        <v>12</v>
      </c>
      <c r="B113" s="26" t="s">
        <v>581</v>
      </c>
      <c r="C113" s="26" t="s">
        <v>582</v>
      </c>
      <c r="D113" s="26" t="s">
        <v>561</v>
      </c>
      <c r="E113" s="27">
        <v>2500</v>
      </c>
      <c r="F113" s="28">
        <v>2504.8674999999998</v>
      </c>
      <c r="G113" s="29">
        <v>4.5798200000000001E-3</v>
      </c>
      <c r="H113" s="24">
        <v>7.61</v>
      </c>
    </row>
    <row r="114" spans="1:8" ht="25.5" x14ac:dyDescent="0.2">
      <c r="A114" s="25">
        <v>13</v>
      </c>
      <c r="B114" s="26" t="s">
        <v>583</v>
      </c>
      <c r="C114" s="26" t="s">
        <v>584</v>
      </c>
      <c r="D114" s="26" t="s">
        <v>561</v>
      </c>
      <c r="E114" s="27">
        <v>2500</v>
      </c>
      <c r="F114" s="28">
        <v>2492.7975000000001</v>
      </c>
      <c r="G114" s="29">
        <v>4.5577600000000001E-3</v>
      </c>
      <c r="H114" s="24">
        <v>7.58</v>
      </c>
    </row>
    <row r="115" spans="1:8" x14ac:dyDescent="0.2">
      <c r="A115" s="25">
        <v>14</v>
      </c>
      <c r="B115" s="26" t="s">
        <v>585</v>
      </c>
      <c r="C115" s="26" t="s">
        <v>586</v>
      </c>
      <c r="D115" s="26" t="s">
        <v>587</v>
      </c>
      <c r="E115" s="27">
        <v>2500</v>
      </c>
      <c r="F115" s="28">
        <v>2492.7199999999998</v>
      </c>
      <c r="G115" s="29">
        <v>4.5576100000000001E-3</v>
      </c>
      <c r="H115" s="24">
        <v>8.9499999999999993</v>
      </c>
    </row>
    <row r="116" spans="1:8" ht="25.5" x14ac:dyDescent="0.2">
      <c r="A116" s="25">
        <v>15</v>
      </c>
      <c r="B116" s="26" t="s">
        <v>588</v>
      </c>
      <c r="C116" s="26" t="s">
        <v>589</v>
      </c>
      <c r="D116" s="26" t="s">
        <v>561</v>
      </c>
      <c r="E116" s="27">
        <v>2000</v>
      </c>
      <c r="F116" s="28">
        <v>2022.34</v>
      </c>
      <c r="G116" s="29">
        <v>3.6975900000000002E-3</v>
      </c>
      <c r="H116" s="24">
        <v>7.2549999999999999</v>
      </c>
    </row>
    <row r="117" spans="1:8" x14ac:dyDescent="0.2">
      <c r="A117" s="25">
        <v>16</v>
      </c>
      <c r="B117" s="26" t="s">
        <v>590</v>
      </c>
      <c r="C117" s="26" t="s">
        <v>591</v>
      </c>
      <c r="D117" s="26" t="s">
        <v>561</v>
      </c>
      <c r="E117" s="27">
        <v>2000</v>
      </c>
      <c r="F117" s="28">
        <v>2013.1780000000001</v>
      </c>
      <c r="G117" s="29">
        <v>3.68083E-3</v>
      </c>
      <c r="H117" s="24">
        <v>7.76</v>
      </c>
    </row>
    <row r="118" spans="1:8" ht="25.5" x14ac:dyDescent="0.2">
      <c r="A118" s="25">
        <v>17</v>
      </c>
      <c r="B118" s="26" t="s">
        <v>592</v>
      </c>
      <c r="C118" s="26" t="s">
        <v>593</v>
      </c>
      <c r="D118" s="26" t="s">
        <v>561</v>
      </c>
      <c r="E118" s="27">
        <v>2000</v>
      </c>
      <c r="F118" s="28">
        <v>2009.83</v>
      </c>
      <c r="G118" s="29">
        <v>3.6747099999999999E-3</v>
      </c>
      <c r="H118" s="24">
        <v>7.4</v>
      </c>
    </row>
    <row r="119" spans="1:8" x14ac:dyDescent="0.2">
      <c r="A119" s="25">
        <v>18</v>
      </c>
      <c r="B119" s="26" t="s">
        <v>594</v>
      </c>
      <c r="C119" s="26" t="s">
        <v>595</v>
      </c>
      <c r="D119" s="26" t="s">
        <v>558</v>
      </c>
      <c r="E119" s="27">
        <v>2000</v>
      </c>
      <c r="F119" s="28">
        <v>2004.2739999999999</v>
      </c>
      <c r="G119" s="29">
        <v>3.6645499999999999E-3</v>
      </c>
      <c r="H119" s="24">
        <v>7.45</v>
      </c>
    </row>
    <row r="120" spans="1:8" ht="25.5" x14ac:dyDescent="0.2">
      <c r="A120" s="25">
        <v>19</v>
      </c>
      <c r="B120" s="26" t="s">
        <v>596</v>
      </c>
      <c r="C120" s="26" t="s">
        <v>597</v>
      </c>
      <c r="D120" s="26" t="s">
        <v>561</v>
      </c>
      <c r="E120" s="27">
        <v>1500</v>
      </c>
      <c r="F120" s="28">
        <v>1574.6835000000001</v>
      </c>
      <c r="G120" s="29">
        <v>2.8790999999999999E-3</v>
      </c>
      <c r="H120" s="24">
        <v>7.1490999999999998</v>
      </c>
    </row>
    <row r="121" spans="1:8" ht="25.5" x14ac:dyDescent="0.2">
      <c r="A121" s="25">
        <v>20</v>
      </c>
      <c r="B121" s="26" t="s">
        <v>598</v>
      </c>
      <c r="C121" s="26" t="s">
        <v>599</v>
      </c>
      <c r="D121" s="26" t="s">
        <v>561</v>
      </c>
      <c r="E121" s="27">
        <v>1500</v>
      </c>
      <c r="F121" s="28">
        <v>1530.498</v>
      </c>
      <c r="G121" s="29">
        <v>2.79832E-3</v>
      </c>
      <c r="H121" s="24">
        <v>7.4550000000000001</v>
      </c>
    </row>
    <row r="122" spans="1:8" ht="25.5" x14ac:dyDescent="0.2">
      <c r="A122" s="25">
        <v>21</v>
      </c>
      <c r="B122" s="26" t="s">
        <v>600</v>
      </c>
      <c r="C122" s="26" t="s">
        <v>601</v>
      </c>
      <c r="D122" s="26" t="s">
        <v>561</v>
      </c>
      <c r="E122" s="27">
        <v>1500</v>
      </c>
      <c r="F122" s="28">
        <v>1516.5825</v>
      </c>
      <c r="G122" s="29">
        <v>2.7728700000000002E-3</v>
      </c>
      <c r="H122" s="24">
        <v>7.1786000000000003</v>
      </c>
    </row>
    <row r="123" spans="1:8" ht="25.5" x14ac:dyDescent="0.2">
      <c r="A123" s="25">
        <v>22</v>
      </c>
      <c r="B123" s="26" t="s">
        <v>602</v>
      </c>
      <c r="C123" s="26" t="s">
        <v>603</v>
      </c>
      <c r="D123" s="26" t="s">
        <v>561</v>
      </c>
      <c r="E123" s="27">
        <v>1500</v>
      </c>
      <c r="F123" s="28">
        <v>1515.462</v>
      </c>
      <c r="G123" s="29">
        <v>2.7708300000000002E-3</v>
      </c>
      <c r="H123" s="24">
        <v>7.3949999999999996</v>
      </c>
    </row>
    <row r="124" spans="1:8" ht="25.5" x14ac:dyDescent="0.2">
      <c r="A124" s="25">
        <v>23</v>
      </c>
      <c r="B124" s="26" t="s">
        <v>604</v>
      </c>
      <c r="C124" s="26" t="s">
        <v>605</v>
      </c>
      <c r="D124" s="26" t="s">
        <v>561</v>
      </c>
      <c r="E124" s="27">
        <v>1500</v>
      </c>
      <c r="F124" s="28">
        <v>1504.152</v>
      </c>
      <c r="G124" s="29">
        <v>2.7501499999999998E-3</v>
      </c>
      <c r="H124" s="24">
        <v>7.5812999999999997</v>
      </c>
    </row>
    <row r="125" spans="1:8" ht="25.5" x14ac:dyDescent="0.2">
      <c r="A125" s="25">
        <v>24</v>
      </c>
      <c r="B125" s="26" t="s">
        <v>606</v>
      </c>
      <c r="C125" s="26" t="s">
        <v>607</v>
      </c>
      <c r="D125" s="26" t="s">
        <v>561</v>
      </c>
      <c r="E125" s="27">
        <v>1500</v>
      </c>
      <c r="F125" s="28">
        <v>1499.7104999999999</v>
      </c>
      <c r="G125" s="29">
        <v>2.7420299999999999E-3</v>
      </c>
      <c r="H125" s="24">
        <v>8.0399999999999991</v>
      </c>
    </row>
    <row r="126" spans="1:8" ht="25.5" x14ac:dyDescent="0.2">
      <c r="A126" s="25">
        <v>25</v>
      </c>
      <c r="B126" s="26" t="s">
        <v>608</v>
      </c>
      <c r="C126" s="26" t="s">
        <v>609</v>
      </c>
      <c r="D126" s="26" t="s">
        <v>558</v>
      </c>
      <c r="E126" s="27">
        <v>150</v>
      </c>
      <c r="F126" s="28">
        <v>1498.1895</v>
      </c>
      <c r="G126" s="29">
        <v>2.73924E-3</v>
      </c>
      <c r="H126" s="24">
        <v>7.5350000000000001</v>
      </c>
    </row>
    <row r="127" spans="1:8" ht="25.5" x14ac:dyDescent="0.2">
      <c r="A127" s="25">
        <v>26</v>
      </c>
      <c r="B127" s="26" t="s">
        <v>610</v>
      </c>
      <c r="C127" s="26" t="s">
        <v>611</v>
      </c>
      <c r="D127" s="26" t="s">
        <v>561</v>
      </c>
      <c r="E127" s="27">
        <v>150</v>
      </c>
      <c r="F127" s="28">
        <v>1495.4085</v>
      </c>
      <c r="G127" s="29">
        <v>2.7341599999999998E-3</v>
      </c>
      <c r="H127" s="24">
        <v>7.6449999999999996</v>
      </c>
    </row>
    <row r="128" spans="1:8" x14ac:dyDescent="0.2">
      <c r="A128" s="25">
        <v>27</v>
      </c>
      <c r="B128" s="26" t="s">
        <v>612</v>
      </c>
      <c r="C128" s="26" t="s">
        <v>613</v>
      </c>
      <c r="D128" s="26" t="s">
        <v>561</v>
      </c>
      <c r="E128" s="27">
        <v>150</v>
      </c>
      <c r="F128" s="28">
        <v>1462.1475</v>
      </c>
      <c r="G128" s="29">
        <v>2.6733500000000001E-3</v>
      </c>
      <c r="H128" s="24">
        <v>7.7350000000000003</v>
      </c>
    </row>
    <row r="129" spans="1:8" ht="25.5" x14ac:dyDescent="0.2">
      <c r="A129" s="25">
        <v>28</v>
      </c>
      <c r="B129" s="26" t="s">
        <v>614</v>
      </c>
      <c r="C129" s="26" t="s">
        <v>615</v>
      </c>
      <c r="D129" s="26" t="s">
        <v>616</v>
      </c>
      <c r="E129" s="27">
        <v>1000</v>
      </c>
      <c r="F129" s="28">
        <v>1000.436</v>
      </c>
      <c r="G129" s="29">
        <v>1.82917E-3</v>
      </c>
      <c r="H129" s="24">
        <v>8.1374999999999993</v>
      </c>
    </row>
    <row r="130" spans="1:8" x14ac:dyDescent="0.2">
      <c r="A130" s="25">
        <v>29</v>
      </c>
      <c r="B130" s="26" t="s">
        <v>617</v>
      </c>
      <c r="C130" s="26" t="s">
        <v>618</v>
      </c>
      <c r="D130" s="26" t="s">
        <v>561</v>
      </c>
      <c r="E130" s="27">
        <v>1000</v>
      </c>
      <c r="F130" s="28">
        <v>998.63599999999997</v>
      </c>
      <c r="G130" s="29">
        <v>1.82588E-3</v>
      </c>
      <c r="H130" s="24">
        <v>7.56</v>
      </c>
    </row>
    <row r="131" spans="1:8" x14ac:dyDescent="0.2">
      <c r="A131" s="25">
        <v>30</v>
      </c>
      <c r="B131" s="26" t="s">
        <v>619</v>
      </c>
      <c r="C131" s="26" t="s">
        <v>620</v>
      </c>
      <c r="D131" s="26" t="s">
        <v>561</v>
      </c>
      <c r="E131" s="27">
        <v>1000</v>
      </c>
      <c r="F131" s="28">
        <v>998.26199999999994</v>
      </c>
      <c r="G131" s="29">
        <v>1.82519E-3</v>
      </c>
      <c r="H131" s="24">
        <v>7.55</v>
      </c>
    </row>
    <row r="132" spans="1:8" ht="25.5" x14ac:dyDescent="0.2">
      <c r="A132" s="25">
        <v>31</v>
      </c>
      <c r="B132" s="26" t="s">
        <v>621</v>
      </c>
      <c r="C132" s="26" t="s">
        <v>622</v>
      </c>
      <c r="D132" s="26" t="s">
        <v>558</v>
      </c>
      <c r="E132" s="27">
        <v>100</v>
      </c>
      <c r="F132" s="28">
        <v>997.44100000000003</v>
      </c>
      <c r="G132" s="29">
        <v>1.82369E-3</v>
      </c>
      <c r="H132" s="24">
        <v>7.7450000000000001</v>
      </c>
    </row>
    <row r="133" spans="1:8" x14ac:dyDescent="0.2">
      <c r="A133" s="25">
        <v>32</v>
      </c>
      <c r="B133" s="26" t="s">
        <v>623</v>
      </c>
      <c r="C133" s="26" t="s">
        <v>624</v>
      </c>
      <c r="D133" s="26" t="s">
        <v>561</v>
      </c>
      <c r="E133" s="27">
        <v>1000</v>
      </c>
      <c r="F133" s="28">
        <v>996.07399999999996</v>
      </c>
      <c r="G133" s="29">
        <v>1.8211900000000001E-3</v>
      </c>
      <c r="H133" s="24">
        <v>7.46</v>
      </c>
    </row>
    <row r="134" spans="1:8" x14ac:dyDescent="0.2">
      <c r="A134" s="22"/>
      <c r="B134" s="22"/>
      <c r="C134" s="23" t="s">
        <v>150</v>
      </c>
      <c r="D134" s="22"/>
      <c r="E134" s="22" t="s">
        <v>151</v>
      </c>
      <c r="F134" s="30">
        <v>66071.1495</v>
      </c>
      <c r="G134" s="31">
        <v>0.12080251</v>
      </c>
      <c r="H134" s="24" t="s">
        <v>151</v>
      </c>
    </row>
    <row r="135" spans="1:8" x14ac:dyDescent="0.2">
      <c r="A135" s="22"/>
      <c r="B135" s="22"/>
      <c r="C135" s="32"/>
      <c r="D135" s="22"/>
      <c r="E135" s="22"/>
      <c r="F135" s="33"/>
      <c r="G135" s="33"/>
      <c r="H135" s="24" t="s">
        <v>151</v>
      </c>
    </row>
    <row r="136" spans="1:8" x14ac:dyDescent="0.2">
      <c r="A136" s="22"/>
      <c r="B136" s="22"/>
      <c r="C136" s="23" t="s">
        <v>160</v>
      </c>
      <c r="D136" s="22"/>
      <c r="E136" s="22"/>
      <c r="F136" s="22"/>
      <c r="G136" s="22"/>
      <c r="H136" s="24" t="s">
        <v>151</v>
      </c>
    </row>
    <row r="137" spans="1:8" x14ac:dyDescent="0.2">
      <c r="A137" s="22"/>
      <c r="B137" s="22"/>
      <c r="C137" s="23" t="s">
        <v>150</v>
      </c>
      <c r="D137" s="22"/>
      <c r="E137" s="22" t="s">
        <v>151</v>
      </c>
      <c r="F137" s="34" t="s">
        <v>153</v>
      </c>
      <c r="G137" s="31">
        <v>0</v>
      </c>
      <c r="H137" s="24" t="s">
        <v>151</v>
      </c>
    </row>
    <row r="138" spans="1:8" x14ac:dyDescent="0.2">
      <c r="A138" s="22"/>
      <c r="B138" s="22"/>
      <c r="C138" s="32"/>
      <c r="D138" s="22"/>
      <c r="E138" s="22"/>
      <c r="F138" s="33"/>
      <c r="G138" s="33"/>
      <c r="H138" s="24" t="s">
        <v>151</v>
      </c>
    </row>
    <row r="139" spans="1:8" x14ac:dyDescent="0.2">
      <c r="A139" s="22"/>
      <c r="B139" s="22"/>
      <c r="C139" s="23" t="s">
        <v>161</v>
      </c>
      <c r="D139" s="22"/>
      <c r="E139" s="22"/>
      <c r="F139" s="22"/>
      <c r="G139" s="22"/>
      <c r="H139" s="24" t="s">
        <v>151</v>
      </c>
    </row>
    <row r="140" spans="1:8" ht="25.5" x14ac:dyDescent="0.2">
      <c r="A140" s="25">
        <v>1</v>
      </c>
      <c r="B140" s="26" t="s">
        <v>625</v>
      </c>
      <c r="C140" s="26" t="s">
        <v>626</v>
      </c>
      <c r="D140" s="26" t="s">
        <v>538</v>
      </c>
      <c r="E140" s="27">
        <v>30500000</v>
      </c>
      <c r="F140" s="28">
        <v>31163.344499999999</v>
      </c>
      <c r="G140" s="29">
        <v>5.697812E-2</v>
      </c>
      <c r="H140" s="24">
        <v>6.8952999999999998</v>
      </c>
    </row>
    <row r="141" spans="1:8" ht="25.5" x14ac:dyDescent="0.2">
      <c r="A141" s="25">
        <v>2</v>
      </c>
      <c r="B141" s="26" t="s">
        <v>627</v>
      </c>
      <c r="C141" s="26" t="s">
        <v>1027</v>
      </c>
      <c r="D141" s="26" t="s">
        <v>538</v>
      </c>
      <c r="E141" s="27">
        <v>10000000</v>
      </c>
      <c r="F141" s="28">
        <v>10330.75</v>
      </c>
      <c r="G141" s="29">
        <v>1.8888430000000001E-2</v>
      </c>
      <c r="H141" s="24">
        <v>6.9809000000000001</v>
      </c>
    </row>
    <row r="142" spans="1:8" x14ac:dyDescent="0.2">
      <c r="A142" s="25">
        <v>3</v>
      </c>
      <c r="B142" s="26" t="s">
        <v>628</v>
      </c>
      <c r="C142" s="26" t="s">
        <v>629</v>
      </c>
      <c r="D142" s="26" t="s">
        <v>538</v>
      </c>
      <c r="E142" s="27">
        <v>3000000</v>
      </c>
      <c r="F142" s="28">
        <v>3076.6410000000001</v>
      </c>
      <c r="G142" s="29">
        <v>5.6252400000000001E-3</v>
      </c>
      <c r="H142" s="24">
        <v>6.9909999999999997</v>
      </c>
    </row>
    <row r="143" spans="1:8" ht="25.5" x14ac:dyDescent="0.2">
      <c r="A143" s="25">
        <v>4</v>
      </c>
      <c r="B143" s="26" t="s">
        <v>630</v>
      </c>
      <c r="C143" s="26" t="s">
        <v>631</v>
      </c>
      <c r="D143" s="26" t="s">
        <v>538</v>
      </c>
      <c r="E143" s="27">
        <v>2500000</v>
      </c>
      <c r="F143" s="28">
        <v>2600.8325</v>
      </c>
      <c r="G143" s="29">
        <v>4.7552799999999998E-3</v>
      </c>
      <c r="H143" s="24">
        <v>7.1593</v>
      </c>
    </row>
    <row r="144" spans="1:8" x14ac:dyDescent="0.2">
      <c r="A144" s="25">
        <v>5</v>
      </c>
      <c r="B144" s="26" t="s">
        <v>632</v>
      </c>
      <c r="C144" s="26" t="s">
        <v>633</v>
      </c>
      <c r="D144" s="26" t="s">
        <v>538</v>
      </c>
      <c r="E144" s="27">
        <v>2500000</v>
      </c>
      <c r="F144" s="28">
        <v>2589.4475000000002</v>
      </c>
      <c r="G144" s="29">
        <v>4.7344700000000002E-3</v>
      </c>
      <c r="H144" s="24">
        <v>7.1307999999999998</v>
      </c>
    </row>
    <row r="145" spans="1:8" ht="25.5" x14ac:dyDescent="0.2">
      <c r="A145" s="25">
        <v>6</v>
      </c>
      <c r="B145" s="26" t="s">
        <v>634</v>
      </c>
      <c r="C145" s="26" t="s">
        <v>1026</v>
      </c>
      <c r="D145" s="26" t="s">
        <v>538</v>
      </c>
      <c r="E145" s="27">
        <v>2500000</v>
      </c>
      <c r="F145" s="28">
        <v>2536.0549999999998</v>
      </c>
      <c r="G145" s="29">
        <v>4.6368499999999997E-3</v>
      </c>
      <c r="H145" s="24">
        <v>6.8243</v>
      </c>
    </row>
    <row r="146" spans="1:8" ht="25.5" x14ac:dyDescent="0.2">
      <c r="A146" s="25">
        <v>7</v>
      </c>
      <c r="B146" s="26" t="s">
        <v>635</v>
      </c>
      <c r="C146" s="26" t="s">
        <v>636</v>
      </c>
      <c r="D146" s="26" t="s">
        <v>538</v>
      </c>
      <c r="E146" s="27">
        <v>1500000</v>
      </c>
      <c r="F146" s="28">
        <v>1519.4324999999999</v>
      </c>
      <c r="G146" s="29">
        <v>2.77808E-3</v>
      </c>
      <c r="H146" s="24">
        <v>6.8853999999999997</v>
      </c>
    </row>
    <row r="147" spans="1:8" ht="25.5" x14ac:dyDescent="0.2">
      <c r="A147" s="25">
        <v>8</v>
      </c>
      <c r="B147" s="26" t="s">
        <v>637</v>
      </c>
      <c r="C147" s="89" t="s">
        <v>919</v>
      </c>
      <c r="D147" s="26" t="s">
        <v>538</v>
      </c>
      <c r="E147" s="27">
        <v>1500000</v>
      </c>
      <c r="F147" s="28">
        <v>1510.623</v>
      </c>
      <c r="G147" s="29">
        <v>2.7619799999999998E-3</v>
      </c>
      <c r="H147" s="24">
        <v>7.1664156239641006</v>
      </c>
    </row>
    <row r="148" spans="1:8" ht="25.5" x14ac:dyDescent="0.2">
      <c r="A148" s="25">
        <v>9</v>
      </c>
      <c r="B148" s="26" t="s">
        <v>638</v>
      </c>
      <c r="C148" s="26" t="s">
        <v>639</v>
      </c>
      <c r="D148" s="26" t="s">
        <v>538</v>
      </c>
      <c r="E148" s="27">
        <v>1270000</v>
      </c>
      <c r="F148" s="28">
        <v>1294.4182900000001</v>
      </c>
      <c r="G148" s="29">
        <v>2.3666799999999999E-3</v>
      </c>
      <c r="H148" s="24">
        <v>7.2789999999999999</v>
      </c>
    </row>
    <row r="149" spans="1:8" x14ac:dyDescent="0.2">
      <c r="A149" s="22"/>
      <c r="B149" s="22"/>
      <c r="C149" s="23" t="s">
        <v>150</v>
      </c>
      <c r="D149" s="22"/>
      <c r="E149" s="22" t="s">
        <v>151</v>
      </c>
      <c r="F149" s="30">
        <v>56621.544289999998</v>
      </c>
      <c r="G149" s="31">
        <v>0.10352513000000001</v>
      </c>
      <c r="H149" s="24" t="s">
        <v>151</v>
      </c>
    </row>
    <row r="150" spans="1:8" x14ac:dyDescent="0.2">
      <c r="A150" s="22"/>
      <c r="B150" s="22"/>
      <c r="C150" s="32"/>
      <c r="D150" s="22"/>
      <c r="E150" s="22"/>
      <c r="F150" s="33"/>
      <c r="G150" s="33"/>
      <c r="H150" s="24" t="s">
        <v>151</v>
      </c>
    </row>
    <row r="151" spans="1:8" x14ac:dyDescent="0.2">
      <c r="A151" s="22"/>
      <c r="B151" s="22"/>
      <c r="C151" s="23" t="s">
        <v>162</v>
      </c>
      <c r="D151" s="22"/>
      <c r="E151" s="22"/>
      <c r="F151" s="33"/>
      <c r="G151" s="33"/>
      <c r="H151" s="24" t="s">
        <v>151</v>
      </c>
    </row>
    <row r="152" spans="1:8" x14ac:dyDescent="0.2">
      <c r="A152" s="22"/>
      <c r="B152" s="22"/>
      <c r="C152" s="23" t="s">
        <v>150</v>
      </c>
      <c r="D152" s="22"/>
      <c r="E152" s="22" t="s">
        <v>151</v>
      </c>
      <c r="F152" s="34" t="s">
        <v>153</v>
      </c>
      <c r="G152" s="31">
        <v>0</v>
      </c>
      <c r="H152" s="24" t="s">
        <v>151</v>
      </c>
    </row>
    <row r="153" spans="1:8" x14ac:dyDescent="0.2">
      <c r="A153" s="22"/>
      <c r="B153" s="22"/>
      <c r="C153" s="32"/>
      <c r="D153" s="22"/>
      <c r="E153" s="22"/>
      <c r="F153" s="33"/>
      <c r="G153" s="33"/>
      <c r="H153" s="24" t="s">
        <v>151</v>
      </c>
    </row>
    <row r="154" spans="1:8" x14ac:dyDescent="0.2">
      <c r="A154" s="22"/>
      <c r="B154" s="22"/>
      <c r="C154" s="23" t="s">
        <v>163</v>
      </c>
      <c r="D154" s="22"/>
      <c r="E154" s="22"/>
      <c r="F154" s="30">
        <v>122692.69379</v>
      </c>
      <c r="G154" s="31">
        <v>0.22432763999999999</v>
      </c>
      <c r="H154" s="24" t="s">
        <v>151</v>
      </c>
    </row>
    <row r="155" spans="1:8" x14ac:dyDescent="0.2">
      <c r="A155" s="22"/>
      <c r="B155" s="22"/>
      <c r="C155" s="32"/>
      <c r="D155" s="22"/>
      <c r="E155" s="22"/>
      <c r="F155" s="33"/>
      <c r="G155" s="33"/>
      <c r="H155" s="24" t="s">
        <v>151</v>
      </c>
    </row>
    <row r="156" spans="1:8" x14ac:dyDescent="0.2">
      <c r="A156" s="22"/>
      <c r="B156" s="22"/>
      <c r="C156" s="23" t="s">
        <v>164</v>
      </c>
      <c r="D156" s="22"/>
      <c r="E156" s="22"/>
      <c r="F156" s="33"/>
      <c r="G156" s="33"/>
      <c r="H156" s="24" t="s">
        <v>151</v>
      </c>
    </row>
    <row r="157" spans="1:8" x14ac:dyDescent="0.2">
      <c r="A157" s="22"/>
      <c r="B157" s="22"/>
      <c r="C157" s="23" t="s">
        <v>165</v>
      </c>
      <c r="D157" s="22"/>
      <c r="E157" s="22"/>
      <c r="F157" s="33"/>
      <c r="G157" s="33"/>
      <c r="H157" s="24" t="s">
        <v>151</v>
      </c>
    </row>
    <row r="158" spans="1:8" x14ac:dyDescent="0.2">
      <c r="A158" s="25">
        <v>1</v>
      </c>
      <c r="B158" s="26" t="s">
        <v>640</v>
      </c>
      <c r="C158" s="26" t="s">
        <v>641</v>
      </c>
      <c r="D158" s="26" t="s">
        <v>642</v>
      </c>
      <c r="E158" s="27">
        <v>400</v>
      </c>
      <c r="F158" s="28">
        <v>1919.7280000000001</v>
      </c>
      <c r="G158" s="29">
        <v>3.5099699999999998E-3</v>
      </c>
      <c r="H158" s="24">
        <v>7.4450000000000003</v>
      </c>
    </row>
    <row r="159" spans="1:8" x14ac:dyDescent="0.2">
      <c r="A159" s="22"/>
      <c r="B159" s="22"/>
      <c r="C159" s="23" t="s">
        <v>150</v>
      </c>
      <c r="D159" s="22"/>
      <c r="E159" s="22" t="s">
        <v>151</v>
      </c>
      <c r="F159" s="30">
        <v>1919.7280000000001</v>
      </c>
      <c r="G159" s="31">
        <v>3.5099699999999998E-3</v>
      </c>
      <c r="H159" s="24" t="s">
        <v>151</v>
      </c>
    </row>
    <row r="160" spans="1:8" x14ac:dyDescent="0.2">
      <c r="A160" s="22"/>
      <c r="B160" s="22"/>
      <c r="C160" s="32"/>
      <c r="D160" s="22"/>
      <c r="E160" s="22"/>
      <c r="F160" s="33"/>
      <c r="G160" s="33"/>
      <c r="H160" s="24" t="s">
        <v>151</v>
      </c>
    </row>
    <row r="161" spans="1:8" x14ac:dyDescent="0.2">
      <c r="A161" s="22"/>
      <c r="B161" s="22"/>
      <c r="C161" s="23" t="s">
        <v>166</v>
      </c>
      <c r="D161" s="22"/>
      <c r="E161" s="22"/>
      <c r="F161" s="33"/>
      <c r="G161" s="33"/>
      <c r="H161" s="24" t="s">
        <v>151</v>
      </c>
    </row>
    <row r="162" spans="1:8" x14ac:dyDescent="0.2">
      <c r="A162" s="25">
        <v>1</v>
      </c>
      <c r="B162" s="26" t="s">
        <v>643</v>
      </c>
      <c r="C162" s="26" t="s">
        <v>644</v>
      </c>
      <c r="D162" s="26" t="s">
        <v>642</v>
      </c>
      <c r="E162" s="27">
        <v>300</v>
      </c>
      <c r="F162" s="28">
        <v>1467.798</v>
      </c>
      <c r="G162" s="29">
        <v>2.6836799999999999E-3</v>
      </c>
      <c r="H162" s="24">
        <v>7.28</v>
      </c>
    </row>
    <row r="163" spans="1:8" x14ac:dyDescent="0.2">
      <c r="A163" s="22"/>
      <c r="B163" s="22"/>
      <c r="C163" s="23" t="s">
        <v>150</v>
      </c>
      <c r="D163" s="22"/>
      <c r="E163" s="22" t="s">
        <v>151</v>
      </c>
      <c r="F163" s="30">
        <v>1467.798</v>
      </c>
      <c r="G163" s="31">
        <v>2.6836799999999999E-3</v>
      </c>
      <c r="H163" s="24" t="s">
        <v>151</v>
      </c>
    </row>
    <row r="164" spans="1:8" x14ac:dyDescent="0.2">
      <c r="A164" s="22"/>
      <c r="B164" s="22"/>
      <c r="C164" s="32"/>
      <c r="D164" s="22"/>
      <c r="E164" s="22"/>
      <c r="F164" s="33"/>
      <c r="G164" s="33"/>
      <c r="H164" s="24" t="s">
        <v>151</v>
      </c>
    </row>
    <row r="165" spans="1:8" x14ac:dyDescent="0.2">
      <c r="A165" s="22"/>
      <c r="B165" s="22"/>
      <c r="C165" s="23" t="s">
        <v>167</v>
      </c>
      <c r="D165" s="22"/>
      <c r="E165" s="22"/>
      <c r="F165" s="33"/>
      <c r="G165" s="33"/>
      <c r="H165" s="24" t="s">
        <v>151</v>
      </c>
    </row>
    <row r="166" spans="1:8" x14ac:dyDescent="0.2">
      <c r="A166" s="22"/>
      <c r="B166" s="22"/>
      <c r="C166" s="23" t="s">
        <v>150</v>
      </c>
      <c r="D166" s="22"/>
      <c r="E166" s="22" t="s">
        <v>151</v>
      </c>
      <c r="F166" s="34" t="s">
        <v>153</v>
      </c>
      <c r="G166" s="31">
        <v>0</v>
      </c>
      <c r="H166" s="24" t="s">
        <v>151</v>
      </c>
    </row>
    <row r="167" spans="1:8" x14ac:dyDescent="0.2">
      <c r="A167" s="22"/>
      <c r="B167" s="22"/>
      <c r="C167" s="32"/>
      <c r="D167" s="22"/>
      <c r="E167" s="22"/>
      <c r="F167" s="33"/>
      <c r="G167" s="33"/>
      <c r="H167" s="24" t="s">
        <v>151</v>
      </c>
    </row>
    <row r="168" spans="1:8" x14ac:dyDescent="0.2">
      <c r="A168" s="22"/>
      <c r="B168" s="22"/>
      <c r="C168" s="23" t="s">
        <v>168</v>
      </c>
      <c r="D168" s="22"/>
      <c r="E168" s="22"/>
      <c r="F168" s="33"/>
      <c r="G168" s="33"/>
      <c r="H168" s="24" t="s">
        <v>151</v>
      </c>
    </row>
    <row r="169" spans="1:8" x14ac:dyDescent="0.2">
      <c r="A169" s="25">
        <v>1</v>
      </c>
      <c r="B169" s="26"/>
      <c r="C169" s="26" t="s">
        <v>169</v>
      </c>
      <c r="D169" s="26"/>
      <c r="E169" s="35"/>
      <c r="F169" s="28">
        <v>15810.360376471001</v>
      </c>
      <c r="G169" s="29">
        <v>2.8907189999999999E-2</v>
      </c>
      <c r="H169" s="24">
        <v>6.66</v>
      </c>
    </row>
    <row r="170" spans="1:8" x14ac:dyDescent="0.2">
      <c r="A170" s="22"/>
      <c r="B170" s="22"/>
      <c r="C170" s="23" t="s">
        <v>150</v>
      </c>
      <c r="D170" s="22"/>
      <c r="E170" s="22" t="s">
        <v>151</v>
      </c>
      <c r="F170" s="30">
        <v>15810.360376471001</v>
      </c>
      <c r="G170" s="31">
        <v>2.8907189999999999E-2</v>
      </c>
      <c r="H170" s="24" t="s">
        <v>151</v>
      </c>
    </row>
    <row r="171" spans="1:8" x14ac:dyDescent="0.2">
      <c r="A171" s="22"/>
      <c r="B171" s="22"/>
      <c r="C171" s="32"/>
      <c r="D171" s="22"/>
      <c r="E171" s="22"/>
      <c r="F171" s="33"/>
      <c r="G171" s="33"/>
      <c r="H171" s="24" t="s">
        <v>151</v>
      </c>
    </row>
    <row r="172" spans="1:8" x14ac:dyDescent="0.2">
      <c r="A172" s="22"/>
      <c r="B172" s="22"/>
      <c r="C172" s="23" t="s">
        <v>170</v>
      </c>
      <c r="D172" s="22"/>
      <c r="E172" s="22"/>
      <c r="F172" s="30">
        <v>19197.886376471</v>
      </c>
      <c r="G172" s="31">
        <v>3.5100840000000001E-2</v>
      </c>
      <c r="H172" s="24" t="s">
        <v>151</v>
      </c>
    </row>
    <row r="173" spans="1:8" x14ac:dyDescent="0.2">
      <c r="A173" s="22"/>
      <c r="B173" s="22"/>
      <c r="C173" s="33"/>
      <c r="D173" s="22"/>
      <c r="E173" s="22"/>
      <c r="F173" s="22"/>
      <c r="G173" s="22"/>
      <c r="H173" s="24" t="s">
        <v>151</v>
      </c>
    </row>
    <row r="174" spans="1:8" x14ac:dyDescent="0.2">
      <c r="A174" s="22"/>
      <c r="B174" s="22"/>
      <c r="C174" s="23" t="s">
        <v>171</v>
      </c>
      <c r="D174" s="22"/>
      <c r="E174" s="22"/>
      <c r="F174" s="22"/>
      <c r="G174" s="22"/>
      <c r="H174" s="24" t="s">
        <v>151</v>
      </c>
    </row>
    <row r="175" spans="1:8" x14ac:dyDescent="0.2">
      <c r="A175" s="22"/>
      <c r="B175" s="22"/>
      <c r="C175" s="23" t="s">
        <v>172</v>
      </c>
      <c r="D175" s="22"/>
      <c r="E175" s="22"/>
      <c r="F175" s="22"/>
      <c r="G175" s="22"/>
      <c r="H175" s="24" t="s">
        <v>151</v>
      </c>
    </row>
    <row r="176" spans="1:8" ht="25.5" x14ac:dyDescent="0.2">
      <c r="A176" s="25">
        <v>1</v>
      </c>
      <c r="B176" s="26" t="s">
        <v>645</v>
      </c>
      <c r="C176" s="26" t="s">
        <v>920</v>
      </c>
      <c r="D176" s="26"/>
      <c r="E176" s="90">
        <v>69857221.264400005</v>
      </c>
      <c r="F176" s="28">
        <v>10072.223733565001</v>
      </c>
      <c r="G176" s="29">
        <v>1.8415750000000002E-2</v>
      </c>
      <c r="H176" s="24" t="s">
        <v>151</v>
      </c>
    </row>
    <row r="177" spans="1:8" x14ac:dyDescent="0.2">
      <c r="A177" s="25">
        <v>2</v>
      </c>
      <c r="B177" s="26" t="s">
        <v>338</v>
      </c>
      <c r="C177" s="26" t="s">
        <v>339</v>
      </c>
      <c r="D177" s="26"/>
      <c r="E177" s="90">
        <v>111864.524</v>
      </c>
      <c r="F177" s="28">
        <v>2501.754099498</v>
      </c>
      <c r="G177" s="29">
        <v>4.57413E-3</v>
      </c>
      <c r="H177" s="24" t="s">
        <v>151</v>
      </c>
    </row>
    <row r="178" spans="1:8" x14ac:dyDescent="0.2">
      <c r="A178" s="22"/>
      <c r="B178" s="22"/>
      <c r="C178" s="23" t="s">
        <v>150</v>
      </c>
      <c r="D178" s="22"/>
      <c r="E178" s="22" t="s">
        <v>151</v>
      </c>
      <c r="F178" s="30">
        <v>12573.977833063</v>
      </c>
      <c r="G178" s="31">
        <v>2.2989880000000001E-2</v>
      </c>
      <c r="H178" s="24" t="s">
        <v>151</v>
      </c>
    </row>
    <row r="179" spans="1:8" x14ac:dyDescent="0.2">
      <c r="A179" s="22"/>
      <c r="B179" s="22"/>
      <c r="C179" s="32"/>
      <c r="D179" s="22"/>
      <c r="E179" s="22"/>
      <c r="F179" s="33"/>
      <c r="G179" s="33"/>
      <c r="H179" s="24" t="s">
        <v>151</v>
      </c>
    </row>
    <row r="180" spans="1:8" x14ac:dyDescent="0.2">
      <c r="A180" s="22"/>
      <c r="B180" s="22"/>
      <c r="C180" s="23" t="s">
        <v>173</v>
      </c>
      <c r="D180" s="22"/>
      <c r="E180" s="22"/>
      <c r="F180" s="22"/>
      <c r="G180" s="22"/>
      <c r="H180" s="24" t="s">
        <v>151</v>
      </c>
    </row>
    <row r="181" spans="1:8" x14ac:dyDescent="0.2">
      <c r="A181" s="22"/>
      <c r="B181" s="22"/>
      <c r="C181" s="23" t="s">
        <v>174</v>
      </c>
      <c r="D181" s="22"/>
      <c r="E181" s="22"/>
      <c r="F181" s="22"/>
      <c r="G181" s="22"/>
      <c r="H181" s="24" t="s">
        <v>151</v>
      </c>
    </row>
    <row r="182" spans="1:8" x14ac:dyDescent="0.2">
      <c r="A182" s="22"/>
      <c r="B182" s="22"/>
      <c r="C182" s="23" t="s">
        <v>150</v>
      </c>
      <c r="D182" s="22"/>
      <c r="E182" s="22" t="s">
        <v>151</v>
      </c>
      <c r="F182" s="34" t="s">
        <v>153</v>
      </c>
      <c r="G182" s="31">
        <v>0</v>
      </c>
      <c r="H182" s="24" t="s">
        <v>151</v>
      </c>
    </row>
    <row r="183" spans="1:8" x14ac:dyDescent="0.2">
      <c r="A183" s="22"/>
      <c r="B183" s="22"/>
      <c r="C183" s="32"/>
      <c r="D183" s="22"/>
      <c r="E183" s="22"/>
      <c r="F183" s="33"/>
      <c r="G183" s="33"/>
      <c r="H183" s="24" t="s">
        <v>151</v>
      </c>
    </row>
    <row r="184" spans="1:8" x14ac:dyDescent="0.2">
      <c r="A184" s="22"/>
      <c r="B184" s="22"/>
      <c r="C184" s="23" t="s">
        <v>175</v>
      </c>
      <c r="D184" s="22"/>
      <c r="E184" s="22"/>
      <c r="F184" s="33"/>
      <c r="G184" s="33"/>
      <c r="H184" s="24" t="s">
        <v>151</v>
      </c>
    </row>
    <row r="185" spans="1:8" x14ac:dyDescent="0.2">
      <c r="A185" s="22"/>
      <c r="B185" s="22"/>
      <c r="C185" s="23" t="s">
        <v>150</v>
      </c>
      <c r="D185" s="22"/>
      <c r="E185" s="22" t="s">
        <v>151</v>
      </c>
      <c r="F185" s="34" t="s">
        <v>153</v>
      </c>
      <c r="G185" s="31">
        <v>0</v>
      </c>
      <c r="H185" s="24" t="s">
        <v>151</v>
      </c>
    </row>
    <row r="186" spans="1:8" x14ac:dyDescent="0.2">
      <c r="A186" s="22"/>
      <c r="B186" s="22"/>
      <c r="C186" s="32"/>
      <c r="D186" s="22"/>
      <c r="E186" s="22"/>
      <c r="F186" s="33"/>
      <c r="G186" s="33"/>
      <c r="H186" s="24" t="s">
        <v>151</v>
      </c>
    </row>
    <row r="187" spans="1:8" x14ac:dyDescent="0.2">
      <c r="A187" s="35"/>
      <c r="B187" s="26"/>
      <c r="C187" s="89" t="s">
        <v>176</v>
      </c>
      <c r="D187" s="26"/>
      <c r="E187" s="35"/>
      <c r="F187" s="28">
        <v>-1202.86830637</v>
      </c>
      <c r="G187" s="29">
        <v>-2.19929E-3</v>
      </c>
      <c r="H187" s="24" t="s">
        <v>151</v>
      </c>
    </row>
    <row r="188" spans="1:8" x14ac:dyDescent="0.2">
      <c r="A188" s="32"/>
      <c r="B188" s="32"/>
      <c r="C188" s="23" t="s">
        <v>177</v>
      </c>
      <c r="D188" s="33"/>
      <c r="E188" s="33"/>
      <c r="F188" s="30">
        <f>F187+F178+F172+F154+F98</f>
        <v>546935.32346116402</v>
      </c>
      <c r="G188" s="36">
        <f>G187+G178+G172+G154+G98</f>
        <v>0.99999025569162237</v>
      </c>
      <c r="H188" s="24" t="s">
        <v>151</v>
      </c>
    </row>
    <row r="189" spans="1:8" x14ac:dyDescent="0.2">
      <c r="A189" s="37"/>
      <c r="B189" s="37"/>
      <c r="C189" s="37"/>
      <c r="D189" s="38"/>
      <c r="E189" s="38"/>
      <c r="F189" s="38"/>
      <c r="G189" s="38"/>
    </row>
    <row r="190" spans="1:8" x14ac:dyDescent="0.2">
      <c r="A190" s="39"/>
      <c r="B190" s="230" t="s">
        <v>901</v>
      </c>
      <c r="C190" s="230"/>
      <c r="D190" s="230"/>
      <c r="E190" s="230"/>
      <c r="F190" s="230"/>
      <c r="G190" s="230"/>
      <c r="H190" s="230"/>
    </row>
    <row r="191" spans="1:8" x14ac:dyDescent="0.2">
      <c r="A191" s="39"/>
      <c r="B191" s="230" t="s">
        <v>902</v>
      </c>
      <c r="C191" s="230"/>
      <c r="D191" s="230"/>
      <c r="E191" s="230"/>
      <c r="F191" s="230"/>
      <c r="G191" s="230"/>
      <c r="H191" s="230"/>
    </row>
    <row r="192" spans="1:8" x14ac:dyDescent="0.2">
      <c r="A192" s="39"/>
      <c r="B192" s="230" t="s">
        <v>903</v>
      </c>
      <c r="C192" s="230"/>
      <c r="D192" s="230"/>
      <c r="E192" s="230"/>
      <c r="F192" s="230"/>
      <c r="G192" s="230"/>
      <c r="H192" s="230"/>
    </row>
    <row r="193" spans="1:16" s="43" customFormat="1" ht="66.75" customHeight="1" x14ac:dyDescent="0.25">
      <c r="A193" s="42"/>
      <c r="B193" s="231" t="s">
        <v>904</v>
      </c>
      <c r="C193" s="231"/>
      <c r="D193" s="231"/>
      <c r="E193" s="231"/>
      <c r="F193" s="231"/>
      <c r="G193" s="231"/>
      <c r="H193" s="231"/>
      <c r="I193"/>
      <c r="J193"/>
      <c r="K193"/>
      <c r="L193"/>
      <c r="M193"/>
      <c r="N193"/>
      <c r="O193"/>
      <c r="P193"/>
    </row>
    <row r="194" spans="1:16" x14ac:dyDescent="0.2">
      <c r="A194" s="39"/>
      <c r="B194" s="230" t="s">
        <v>905</v>
      </c>
      <c r="C194" s="230"/>
      <c r="D194" s="230"/>
      <c r="E194" s="230"/>
      <c r="F194" s="230"/>
      <c r="G194" s="230"/>
      <c r="H194" s="230"/>
    </row>
    <row r="195" spans="1:16" x14ac:dyDescent="0.2">
      <c r="A195" s="44"/>
      <c r="B195" s="44"/>
      <c r="C195" s="44"/>
      <c r="D195" s="45"/>
      <c r="E195" s="45"/>
      <c r="F195" s="45"/>
      <c r="G195" s="45"/>
    </row>
    <row r="196" spans="1:16" x14ac:dyDescent="0.2">
      <c r="A196" s="44"/>
      <c r="B196" s="232" t="s">
        <v>178</v>
      </c>
      <c r="C196" s="233"/>
      <c r="D196" s="234"/>
      <c r="E196" s="46"/>
      <c r="F196" s="45"/>
      <c r="G196" s="45"/>
    </row>
    <row r="197" spans="1:16" x14ac:dyDescent="0.2">
      <c r="A197" s="44"/>
      <c r="B197" s="227" t="s">
        <v>179</v>
      </c>
      <c r="C197" s="228"/>
      <c r="D197" s="47" t="s">
        <v>921</v>
      </c>
      <c r="E197" s="46"/>
      <c r="F197" s="45"/>
      <c r="G197" s="45"/>
    </row>
    <row r="198" spans="1:16" ht="12.75" customHeight="1" x14ac:dyDescent="0.2">
      <c r="A198" s="44"/>
      <c r="B198" s="235" t="s">
        <v>907</v>
      </c>
      <c r="C198" s="236"/>
      <c r="D198" s="47" t="str">
        <f>"Rs. "&amp;TEXT(F83,"0.00")&amp;" lacs/ #"</f>
        <v>Rs. 5.38 lacs/ #</v>
      </c>
      <c r="E198" s="46"/>
      <c r="F198" s="45"/>
      <c r="G198" s="45"/>
    </row>
    <row r="199" spans="1:16" x14ac:dyDescent="0.2">
      <c r="A199" s="44"/>
      <c r="B199" s="227" t="s">
        <v>182</v>
      </c>
      <c r="C199" s="228"/>
      <c r="D199" s="33" t="s">
        <v>151</v>
      </c>
      <c r="E199" s="46"/>
      <c r="F199" s="45"/>
      <c r="G199" s="45"/>
    </row>
    <row r="200" spans="1:16" x14ac:dyDescent="0.2">
      <c r="A200" s="48"/>
      <c r="B200" s="49" t="s">
        <v>151</v>
      </c>
      <c r="C200" s="49" t="s">
        <v>908</v>
      </c>
      <c r="D200" s="49" t="s">
        <v>183</v>
      </c>
      <c r="E200" s="48"/>
      <c r="F200" s="48"/>
      <c r="G200" s="48"/>
      <c r="H200" s="48"/>
    </row>
    <row r="201" spans="1:16" x14ac:dyDescent="0.2">
      <c r="A201" s="50"/>
      <c r="B201" s="51" t="s">
        <v>184</v>
      </c>
      <c r="C201" s="52">
        <v>45596</v>
      </c>
      <c r="D201" s="52">
        <v>45626</v>
      </c>
      <c r="E201" s="50"/>
      <c r="F201" s="50"/>
      <c r="G201" s="50"/>
    </row>
    <row r="202" spans="1:16" x14ac:dyDescent="0.2">
      <c r="A202" s="50"/>
      <c r="B202" s="26" t="s">
        <v>185</v>
      </c>
      <c r="C202" s="53">
        <v>179.24639999999999</v>
      </c>
      <c r="D202" s="53">
        <v>179.9906</v>
      </c>
      <c r="E202" s="50"/>
      <c r="F202" s="54"/>
      <c r="G202" s="55"/>
    </row>
    <row r="203" spans="1:16" ht="25.5" x14ac:dyDescent="0.2">
      <c r="A203" s="50"/>
      <c r="B203" s="89" t="s">
        <v>922</v>
      </c>
      <c r="C203" s="53">
        <v>44.786299999999997</v>
      </c>
      <c r="D203" s="53">
        <v>44.613500000000002</v>
      </c>
      <c r="E203" s="50"/>
      <c r="F203" s="54"/>
      <c r="G203" s="55"/>
    </row>
    <row r="204" spans="1:16" x14ac:dyDescent="0.2">
      <c r="A204" s="50"/>
      <c r="B204" s="26" t="s">
        <v>186</v>
      </c>
      <c r="C204" s="53">
        <v>157.60990000000001</v>
      </c>
      <c r="D204" s="53">
        <v>158.1174</v>
      </c>
      <c r="E204" s="50"/>
      <c r="F204" s="54"/>
      <c r="G204" s="55"/>
    </row>
    <row r="205" spans="1:16" ht="25.5" x14ac:dyDescent="0.2">
      <c r="A205" s="50"/>
      <c r="B205" s="89" t="s">
        <v>923</v>
      </c>
      <c r="C205" s="53">
        <v>29.532299999999999</v>
      </c>
      <c r="D205" s="53">
        <v>29.371300000000002</v>
      </c>
      <c r="E205" s="50"/>
      <c r="F205" s="54"/>
      <c r="G205" s="55"/>
    </row>
    <row r="206" spans="1:16" x14ac:dyDescent="0.2">
      <c r="A206" s="50"/>
      <c r="B206" s="50"/>
      <c r="C206" s="50"/>
      <c r="D206" s="50"/>
      <c r="E206" s="50"/>
      <c r="F206" s="50"/>
      <c r="G206" s="50"/>
    </row>
    <row r="207" spans="1:16" x14ac:dyDescent="0.2">
      <c r="A207" s="50"/>
      <c r="B207" s="227" t="s">
        <v>910</v>
      </c>
      <c r="C207" s="228"/>
      <c r="D207" s="23" t="s">
        <v>151</v>
      </c>
      <c r="E207" s="50"/>
      <c r="F207" s="50"/>
      <c r="G207" s="50"/>
    </row>
    <row r="208" spans="1:16" x14ac:dyDescent="0.2">
      <c r="A208" s="50"/>
      <c r="B208" s="94" t="s">
        <v>184</v>
      </c>
      <c r="C208" s="95" t="s">
        <v>647</v>
      </c>
      <c r="D208" s="95" t="s">
        <v>648</v>
      </c>
      <c r="E208" s="50"/>
      <c r="F208" s="50"/>
      <c r="G208" s="50"/>
    </row>
    <row r="209" spans="1:15" ht="25.5" x14ac:dyDescent="0.2">
      <c r="A209" s="50"/>
      <c r="B209" s="89" t="s">
        <v>922</v>
      </c>
      <c r="C209" s="96">
        <v>0.35</v>
      </c>
      <c r="D209" s="96">
        <v>0.35</v>
      </c>
      <c r="E209" s="50"/>
      <c r="F209" s="54"/>
      <c r="G209" s="55"/>
    </row>
    <row r="210" spans="1:15" ht="25.5" x14ac:dyDescent="0.2">
      <c r="A210" s="50"/>
      <c r="B210" s="89" t="s">
        <v>923</v>
      </c>
      <c r="C210" s="96">
        <v>0.25</v>
      </c>
      <c r="D210" s="96">
        <v>0.25</v>
      </c>
      <c r="E210" s="50"/>
      <c r="F210" s="54"/>
      <c r="G210" s="55"/>
    </row>
    <row r="211" spans="1:15" x14ac:dyDescent="0.2">
      <c r="A211" s="50"/>
      <c r="B211" s="56"/>
      <c r="C211" s="56"/>
      <c r="D211" s="57"/>
      <c r="E211" s="50"/>
      <c r="F211" s="54"/>
      <c r="G211" s="55"/>
    </row>
    <row r="212" spans="1:15" ht="24.75" customHeight="1" x14ac:dyDescent="0.2">
      <c r="A212" s="48"/>
      <c r="B212" s="235" t="s">
        <v>187</v>
      </c>
      <c r="C212" s="236"/>
      <c r="D212" s="47" t="s">
        <v>180</v>
      </c>
      <c r="E212" s="58"/>
      <c r="F212" s="48"/>
      <c r="G212" s="48"/>
    </row>
    <row r="213" spans="1:15" ht="24" customHeight="1" x14ac:dyDescent="0.2">
      <c r="A213" s="48"/>
      <c r="B213" s="235" t="s">
        <v>188</v>
      </c>
      <c r="C213" s="236"/>
      <c r="D213" s="47" t="s">
        <v>180</v>
      </c>
      <c r="E213" s="58"/>
      <c r="F213" s="48"/>
      <c r="G213" s="48"/>
    </row>
    <row r="214" spans="1:15" x14ac:dyDescent="0.2">
      <c r="A214" s="48"/>
      <c r="B214" s="235" t="s">
        <v>189</v>
      </c>
      <c r="C214" s="236"/>
      <c r="D214" s="47" t="s">
        <v>180</v>
      </c>
      <c r="E214" s="58"/>
      <c r="F214" s="48"/>
      <c r="G214" s="48"/>
    </row>
    <row r="215" spans="1:15" x14ac:dyDescent="0.2">
      <c r="A215" s="48"/>
      <c r="B215" s="235" t="s">
        <v>190</v>
      </c>
      <c r="C215" s="236"/>
      <c r="D215" s="59">
        <v>1.0446447461517696</v>
      </c>
      <c r="E215" s="48"/>
      <c r="F215" s="40"/>
      <c r="G215" s="60"/>
    </row>
    <row r="217" spans="1:15" s="97" customFormat="1" x14ac:dyDescent="0.2">
      <c r="B217" s="98" t="s">
        <v>1061</v>
      </c>
      <c r="C217" s="99"/>
      <c r="D217" s="99"/>
      <c r="E217" s="99"/>
      <c r="F217" s="99"/>
      <c r="G217" s="99"/>
      <c r="I217"/>
      <c r="J217"/>
      <c r="K217"/>
      <c r="L217"/>
      <c r="M217"/>
      <c r="N217"/>
      <c r="O217"/>
    </row>
    <row r="218" spans="1:15" s="97" customFormat="1" ht="63.75" x14ac:dyDescent="0.2">
      <c r="B218" s="100" t="s">
        <v>925</v>
      </c>
      <c r="C218" s="100" t="s">
        <v>926</v>
      </c>
      <c r="D218" s="100" t="s">
        <v>927</v>
      </c>
      <c r="E218" s="100" t="s">
        <v>928</v>
      </c>
      <c r="F218" s="100" t="s">
        <v>929</v>
      </c>
      <c r="G218" s="99"/>
      <c r="I218"/>
      <c r="J218"/>
      <c r="K218"/>
      <c r="L218"/>
      <c r="M218"/>
      <c r="N218"/>
      <c r="O218"/>
    </row>
    <row r="219" spans="1:15" s="97" customFormat="1" ht="38.25" x14ac:dyDescent="0.2">
      <c r="B219" s="101" t="s">
        <v>930</v>
      </c>
      <c r="C219" s="102" t="s">
        <v>931</v>
      </c>
      <c r="D219" s="103">
        <v>0</v>
      </c>
      <c r="E219" s="8">
        <v>0</v>
      </c>
      <c r="F219" s="104">
        <v>1000</v>
      </c>
      <c r="G219" s="99"/>
      <c r="I219"/>
      <c r="J219"/>
      <c r="K219"/>
      <c r="L219"/>
      <c r="M219"/>
      <c r="N219"/>
      <c r="O219"/>
    </row>
    <row r="220" spans="1:15" s="97" customFormat="1" x14ac:dyDescent="0.2">
      <c r="B220" s="98"/>
      <c r="C220" s="99"/>
      <c r="D220" s="99"/>
      <c r="E220" s="99"/>
      <c r="F220" s="99"/>
      <c r="G220" s="99"/>
      <c r="I220"/>
      <c r="J220"/>
      <c r="K220"/>
      <c r="L220"/>
      <c r="M220"/>
      <c r="N220"/>
      <c r="O220"/>
    </row>
    <row r="221" spans="1:15" s="97" customFormat="1" x14ac:dyDescent="0.2">
      <c r="B221" s="105" t="s">
        <v>932</v>
      </c>
      <c r="C221" s="105" t="s">
        <v>933</v>
      </c>
      <c r="D221" s="259" t="s">
        <v>934</v>
      </c>
      <c r="E221" s="260"/>
      <c r="F221" s="261" t="s">
        <v>935</v>
      </c>
      <c r="G221" s="261"/>
      <c r="I221"/>
      <c r="J221"/>
      <c r="K221"/>
      <c r="L221"/>
      <c r="M221"/>
      <c r="N221"/>
      <c r="O221"/>
    </row>
    <row r="222" spans="1:15" s="97" customFormat="1" ht="25.5" x14ac:dyDescent="0.2">
      <c r="B222" s="106" t="s">
        <v>936</v>
      </c>
      <c r="C222" s="107" t="s">
        <v>937</v>
      </c>
      <c r="D222" s="262">
        <v>0</v>
      </c>
      <c r="E222" s="263"/>
      <c r="F222" s="262">
        <v>0</v>
      </c>
      <c r="G222" s="263"/>
      <c r="I222"/>
      <c r="J222"/>
      <c r="K222"/>
      <c r="L222"/>
      <c r="M222"/>
      <c r="N222"/>
      <c r="O222"/>
    </row>
    <row r="223" spans="1:15" s="97" customFormat="1" x14ac:dyDescent="0.2">
      <c r="B223" s="250" t="s">
        <v>938</v>
      </c>
      <c r="C223" s="251"/>
      <c r="D223" s="251"/>
      <c r="E223" s="251"/>
      <c r="F223" s="251"/>
      <c r="G223" s="252"/>
      <c r="I223"/>
      <c r="J223"/>
      <c r="K223"/>
      <c r="L223"/>
      <c r="M223"/>
      <c r="N223"/>
      <c r="O223"/>
    </row>
    <row r="224" spans="1:15" s="97" customFormat="1" x14ac:dyDescent="0.2">
      <c r="B224" s="261" t="s">
        <v>932</v>
      </c>
      <c r="C224" s="261" t="s">
        <v>933</v>
      </c>
      <c r="D224" s="250" t="s">
        <v>939</v>
      </c>
      <c r="E224" s="251"/>
      <c r="F224" s="252"/>
      <c r="G224" s="106"/>
      <c r="I224"/>
      <c r="J224"/>
      <c r="K224"/>
      <c r="L224"/>
      <c r="M224"/>
      <c r="N224"/>
      <c r="O224"/>
    </row>
    <row r="225" spans="2:15" s="97" customFormat="1" ht="51" x14ac:dyDescent="0.2">
      <c r="B225" s="261"/>
      <c r="C225" s="261"/>
      <c r="D225" s="108" t="s">
        <v>940</v>
      </c>
      <c r="E225" s="108" t="s">
        <v>941</v>
      </c>
      <c r="F225" s="108" t="s">
        <v>942</v>
      </c>
      <c r="G225" s="108" t="s">
        <v>1062</v>
      </c>
      <c r="H225" s="109"/>
      <c r="I225"/>
      <c r="J225"/>
      <c r="K225"/>
      <c r="L225"/>
      <c r="M225"/>
      <c r="N225"/>
      <c r="O225"/>
    </row>
    <row r="226" spans="2:15" s="97" customFormat="1" ht="25.5" x14ac:dyDescent="0.2">
      <c r="B226" s="110" t="s">
        <v>936</v>
      </c>
      <c r="C226" s="107" t="s">
        <v>937</v>
      </c>
      <c r="D226" s="111">
        <v>700</v>
      </c>
      <c r="E226" s="111">
        <v>24.098357999999998</v>
      </c>
      <c r="F226" s="112">
        <v>724.09835799999996</v>
      </c>
      <c r="G226" s="113">
        <f>F226/F188</f>
        <v>1.3239195329672571E-3</v>
      </c>
      <c r="H226" s="114"/>
      <c r="I226"/>
      <c r="J226"/>
      <c r="K226"/>
      <c r="L226"/>
      <c r="M226"/>
      <c r="N226"/>
      <c r="O226"/>
    </row>
    <row r="227" spans="2:15" s="97" customFormat="1" ht="29.25" customHeight="1" x14ac:dyDescent="0.2">
      <c r="B227" s="253" t="s">
        <v>943</v>
      </c>
      <c r="C227" s="254"/>
      <c r="D227" s="254"/>
      <c r="E227" s="254"/>
      <c r="F227" s="254"/>
      <c r="G227" s="255"/>
      <c r="I227"/>
      <c r="J227"/>
      <c r="K227"/>
      <c r="L227"/>
      <c r="M227"/>
      <c r="N227"/>
      <c r="O227"/>
    </row>
    <row r="228" spans="2:15" s="97" customFormat="1" x14ac:dyDescent="0.2">
      <c r="I228"/>
      <c r="J228"/>
      <c r="K228"/>
      <c r="L228"/>
      <c r="M228"/>
      <c r="N228"/>
      <c r="O228"/>
    </row>
    <row r="229" spans="2:15" s="97" customFormat="1" x14ac:dyDescent="0.2">
      <c r="B229" s="256" t="s">
        <v>944</v>
      </c>
      <c r="C229" s="257"/>
      <c r="D229" s="258"/>
      <c r="I229"/>
      <c r="J229"/>
      <c r="K229"/>
      <c r="L229"/>
      <c r="M229"/>
      <c r="N229"/>
      <c r="O229"/>
    </row>
    <row r="230" spans="2:15" s="97" customFormat="1" ht="38.25" x14ac:dyDescent="0.2">
      <c r="B230" s="246" t="s">
        <v>945</v>
      </c>
      <c r="C230" s="246"/>
      <c r="D230" s="115" t="s">
        <v>539</v>
      </c>
      <c r="I230"/>
      <c r="J230"/>
      <c r="K230"/>
      <c r="L230"/>
      <c r="M230"/>
      <c r="N230"/>
      <c r="O230"/>
    </row>
    <row r="231" spans="2:15" s="97" customFormat="1" x14ac:dyDescent="0.2">
      <c r="B231" s="246" t="s">
        <v>946</v>
      </c>
      <c r="C231" s="246"/>
      <c r="D231" s="115"/>
      <c r="I231"/>
      <c r="J231"/>
      <c r="K231"/>
      <c r="L231"/>
      <c r="M231"/>
      <c r="N231"/>
      <c r="O231"/>
    </row>
    <row r="232" spans="2:15" s="97" customFormat="1" x14ac:dyDescent="0.2">
      <c r="B232" s="247"/>
      <c r="C232" s="249"/>
      <c r="D232" s="116"/>
      <c r="I232"/>
      <c r="J232"/>
      <c r="K232"/>
      <c r="L232"/>
      <c r="M232"/>
      <c r="N232"/>
      <c r="O232"/>
    </row>
    <row r="233" spans="2:15" s="97" customFormat="1" x14ac:dyDescent="0.2">
      <c r="B233" s="246" t="s">
        <v>947</v>
      </c>
      <c r="C233" s="246"/>
      <c r="D233" s="117">
        <v>6.769770449579541</v>
      </c>
      <c r="I233"/>
      <c r="J233"/>
      <c r="K233"/>
      <c r="L233"/>
      <c r="M233"/>
      <c r="N233"/>
      <c r="O233"/>
    </row>
    <row r="234" spans="2:15" s="97" customFormat="1" x14ac:dyDescent="0.2">
      <c r="B234" s="247"/>
      <c r="C234" s="249"/>
      <c r="D234" s="118"/>
      <c r="I234"/>
      <c r="J234"/>
      <c r="K234"/>
      <c r="L234"/>
      <c r="M234"/>
      <c r="N234"/>
      <c r="O234"/>
    </row>
    <row r="235" spans="2:15" s="97" customFormat="1" x14ac:dyDescent="0.2">
      <c r="B235" s="246" t="s">
        <v>948</v>
      </c>
      <c r="C235" s="246"/>
      <c r="D235" s="117">
        <v>4.5179438670098584</v>
      </c>
      <c r="I235"/>
      <c r="J235"/>
      <c r="K235"/>
      <c r="L235"/>
      <c r="M235"/>
      <c r="N235"/>
      <c r="O235"/>
    </row>
    <row r="236" spans="2:15" s="97" customFormat="1" x14ac:dyDescent="0.2">
      <c r="B236" s="246" t="s">
        <v>949</v>
      </c>
      <c r="C236" s="246"/>
      <c r="D236" s="117">
        <v>6.8971124481597954</v>
      </c>
      <c r="I236"/>
      <c r="J236"/>
      <c r="K236"/>
      <c r="L236"/>
      <c r="M236"/>
      <c r="N236"/>
      <c r="O236"/>
    </row>
    <row r="237" spans="2:15" s="97" customFormat="1" x14ac:dyDescent="0.2">
      <c r="B237" s="247"/>
      <c r="C237" s="249"/>
      <c r="D237" s="116"/>
      <c r="I237"/>
      <c r="J237"/>
      <c r="K237"/>
      <c r="L237"/>
      <c r="M237"/>
      <c r="N237"/>
      <c r="O237"/>
    </row>
    <row r="238" spans="2:15" s="97" customFormat="1" x14ac:dyDescent="0.2">
      <c r="B238" s="246" t="s">
        <v>950</v>
      </c>
      <c r="C238" s="246"/>
      <c r="D238" s="119" t="s">
        <v>1060</v>
      </c>
      <c r="I238"/>
      <c r="J238"/>
      <c r="K238"/>
      <c r="L238"/>
      <c r="M238"/>
      <c r="N238"/>
      <c r="O238"/>
    </row>
    <row r="239" spans="2:15" s="97" customFormat="1" x14ac:dyDescent="0.2">
      <c r="B239" s="247" t="s">
        <v>951</v>
      </c>
      <c r="C239" s="248"/>
      <c r="D239" s="249"/>
      <c r="I239"/>
      <c r="J239"/>
      <c r="K239"/>
      <c r="L239"/>
      <c r="M239"/>
      <c r="N239"/>
      <c r="O239"/>
    </row>
    <row r="241" spans="2:10" x14ac:dyDescent="0.2">
      <c r="B241" s="237" t="s">
        <v>1039</v>
      </c>
      <c r="C241" s="237"/>
    </row>
    <row r="243" spans="2:10" ht="153.75" customHeight="1" x14ac:dyDescent="0.2"/>
    <row r="246" spans="2:10" x14ac:dyDescent="0.2">
      <c r="B246" s="61" t="s">
        <v>1040</v>
      </c>
      <c r="C246" s="62"/>
      <c r="D246" s="61"/>
    </row>
    <row r="247" spans="2:10" x14ac:dyDescent="0.2">
      <c r="B247" s="61" t="s">
        <v>1054</v>
      </c>
      <c r="D247" s="61"/>
    </row>
    <row r="248" spans="2:10" ht="165" customHeight="1" x14ac:dyDescent="0.2"/>
    <row r="250" spans="2:10" x14ac:dyDescent="0.2">
      <c r="J250" s="21"/>
    </row>
  </sheetData>
  <mergeCells count="38">
    <mergeCell ref="B215:C215"/>
    <mergeCell ref="B212:C212"/>
    <mergeCell ref="B241:C241"/>
    <mergeCell ref="B198:C198"/>
    <mergeCell ref="B199:C199"/>
    <mergeCell ref="B207:C207"/>
    <mergeCell ref="B213:C213"/>
    <mergeCell ref="B214:C214"/>
    <mergeCell ref="B224:B225"/>
    <mergeCell ref="C224:C225"/>
    <mergeCell ref="B232:C232"/>
    <mergeCell ref="B233:C233"/>
    <mergeCell ref="B234:C234"/>
    <mergeCell ref="B235:C235"/>
    <mergeCell ref="B236:C236"/>
    <mergeCell ref="B237:C237"/>
    <mergeCell ref="B197:C197"/>
    <mergeCell ref="A1:H1"/>
    <mergeCell ref="A2:H2"/>
    <mergeCell ref="A3:H3"/>
    <mergeCell ref="B190:H190"/>
    <mergeCell ref="B191:H191"/>
    <mergeCell ref="B192:H192"/>
    <mergeCell ref="B193:H193"/>
    <mergeCell ref="B194:H194"/>
    <mergeCell ref="B196:D196"/>
    <mergeCell ref="D221:E221"/>
    <mergeCell ref="F221:G221"/>
    <mergeCell ref="D222:E222"/>
    <mergeCell ref="F222:G222"/>
    <mergeCell ref="B223:G223"/>
    <mergeCell ref="B238:C238"/>
    <mergeCell ref="B239:D239"/>
    <mergeCell ref="D224:F224"/>
    <mergeCell ref="B227:G227"/>
    <mergeCell ref="B229:D229"/>
    <mergeCell ref="B230:C230"/>
    <mergeCell ref="B231:C231"/>
  </mergeCells>
  <hyperlinks>
    <hyperlink ref="I1" location="Index!B2" display="Index" xr:uid="{3792D3F9-BA1B-48A0-89E6-A55793962AE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057CB-A22C-4D14-85EF-7D4DEDBEEB04}">
  <sheetPr>
    <outlinePr summaryBelow="0" summaryRight="0"/>
  </sheetPr>
  <dimension ref="A1:P201"/>
  <sheetViews>
    <sheetView showGridLines="0" workbookViewId="0">
      <selection activeCell="A2" sqref="A2:H2"/>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2.42578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880</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17</v>
      </c>
      <c r="C7" s="26" t="s">
        <v>18</v>
      </c>
      <c r="D7" s="26" t="s">
        <v>19</v>
      </c>
      <c r="E7" s="27">
        <v>136500</v>
      </c>
      <c r="F7" s="28">
        <v>1763.8530000000001</v>
      </c>
      <c r="G7" s="29">
        <v>7.6513880000000006E-2</v>
      </c>
      <c r="H7" s="24" t="s">
        <v>151</v>
      </c>
    </row>
    <row r="8" spans="1:9" x14ac:dyDescent="0.2">
      <c r="A8" s="25">
        <v>2</v>
      </c>
      <c r="B8" s="26" t="s">
        <v>340</v>
      </c>
      <c r="C8" s="26" t="s">
        <v>341</v>
      </c>
      <c r="D8" s="26" t="s">
        <v>39</v>
      </c>
      <c r="E8" s="27">
        <v>86350</v>
      </c>
      <c r="F8" s="28">
        <v>1550.889175</v>
      </c>
      <c r="G8" s="29">
        <v>6.7275760000000004E-2</v>
      </c>
      <c r="H8" s="24" t="s">
        <v>151</v>
      </c>
    </row>
    <row r="9" spans="1:9" x14ac:dyDescent="0.2">
      <c r="A9" s="25">
        <v>3</v>
      </c>
      <c r="B9" s="26" t="s">
        <v>650</v>
      </c>
      <c r="C9" s="26" t="s">
        <v>651</v>
      </c>
      <c r="D9" s="26" t="s">
        <v>39</v>
      </c>
      <c r="E9" s="27">
        <v>1232000</v>
      </c>
      <c r="F9" s="28">
        <v>1292.3679999999999</v>
      </c>
      <c r="G9" s="29">
        <v>5.6061409999999999E-2</v>
      </c>
      <c r="H9" s="24" t="s">
        <v>151</v>
      </c>
    </row>
    <row r="10" spans="1:9" x14ac:dyDescent="0.2">
      <c r="A10" s="25">
        <v>4</v>
      </c>
      <c r="B10" s="26" t="s">
        <v>117</v>
      </c>
      <c r="C10" s="26" t="s">
        <v>118</v>
      </c>
      <c r="D10" s="26" t="s">
        <v>16</v>
      </c>
      <c r="E10" s="27">
        <v>285600</v>
      </c>
      <c r="F10" s="28">
        <v>997.74360000000001</v>
      </c>
      <c r="G10" s="29">
        <v>4.3280949999999999E-2</v>
      </c>
      <c r="H10" s="24" t="s">
        <v>151</v>
      </c>
    </row>
    <row r="11" spans="1:9" x14ac:dyDescent="0.2">
      <c r="A11" s="25">
        <v>5</v>
      </c>
      <c r="B11" s="26" t="s">
        <v>368</v>
      </c>
      <c r="C11" s="26" t="s">
        <v>369</v>
      </c>
      <c r="D11" s="26" t="s">
        <v>277</v>
      </c>
      <c r="E11" s="27">
        <v>118800</v>
      </c>
      <c r="F11" s="28">
        <v>934.30259999999998</v>
      </c>
      <c r="G11" s="29">
        <v>4.0528950000000001E-2</v>
      </c>
      <c r="H11" s="24" t="s">
        <v>151</v>
      </c>
    </row>
    <row r="12" spans="1:9" ht="25.5" x14ac:dyDescent="0.2">
      <c r="A12" s="25">
        <v>6</v>
      </c>
      <c r="B12" s="26" t="s">
        <v>135</v>
      </c>
      <c r="C12" s="26" t="s">
        <v>136</v>
      </c>
      <c r="D12" s="26" t="s">
        <v>25</v>
      </c>
      <c r="E12" s="27">
        <v>144000</v>
      </c>
      <c r="F12" s="28">
        <v>765.36</v>
      </c>
      <c r="G12" s="29">
        <v>3.3200420000000001E-2</v>
      </c>
      <c r="H12" s="24" t="s">
        <v>151</v>
      </c>
    </row>
    <row r="13" spans="1:9" x14ac:dyDescent="0.2">
      <c r="A13" s="25">
        <v>7</v>
      </c>
      <c r="B13" s="26" t="s">
        <v>348</v>
      </c>
      <c r="C13" s="26" t="s">
        <v>349</v>
      </c>
      <c r="D13" s="26" t="s">
        <v>207</v>
      </c>
      <c r="E13" s="27">
        <v>16975</v>
      </c>
      <c r="F13" s="28">
        <v>724.9767875</v>
      </c>
      <c r="G13" s="29">
        <v>3.1448650000000002E-2</v>
      </c>
      <c r="H13" s="24" t="s">
        <v>151</v>
      </c>
    </row>
    <row r="14" spans="1:9" x14ac:dyDescent="0.2">
      <c r="A14" s="25">
        <v>8</v>
      </c>
      <c r="B14" s="26" t="s">
        <v>652</v>
      </c>
      <c r="C14" s="26" t="s">
        <v>653</v>
      </c>
      <c r="D14" s="26" t="s">
        <v>57</v>
      </c>
      <c r="E14" s="27">
        <v>85800</v>
      </c>
      <c r="F14" s="28">
        <v>706.09109999999998</v>
      </c>
      <c r="G14" s="29">
        <v>3.0629409999999999E-2</v>
      </c>
      <c r="H14" s="24" t="s">
        <v>151</v>
      </c>
    </row>
    <row r="15" spans="1:9" x14ac:dyDescent="0.2">
      <c r="A15" s="25">
        <v>9</v>
      </c>
      <c r="B15" s="26" t="s">
        <v>346</v>
      </c>
      <c r="C15" s="26" t="s">
        <v>347</v>
      </c>
      <c r="D15" s="26" t="s">
        <v>39</v>
      </c>
      <c r="E15" s="27">
        <v>60625</v>
      </c>
      <c r="F15" s="28">
        <v>688.88187500000004</v>
      </c>
      <c r="G15" s="29">
        <v>2.9882889999999999E-2</v>
      </c>
      <c r="H15" s="24" t="s">
        <v>151</v>
      </c>
    </row>
    <row r="16" spans="1:9" x14ac:dyDescent="0.2">
      <c r="A16" s="25">
        <v>10</v>
      </c>
      <c r="B16" s="26" t="s">
        <v>11</v>
      </c>
      <c r="C16" s="26" t="s">
        <v>12</v>
      </c>
      <c r="D16" s="26" t="s">
        <v>13</v>
      </c>
      <c r="E16" s="27">
        <v>18150</v>
      </c>
      <c r="F16" s="28">
        <v>676.05119999999999</v>
      </c>
      <c r="G16" s="29">
        <v>2.9326310000000001E-2</v>
      </c>
      <c r="H16" s="24" t="s">
        <v>151</v>
      </c>
    </row>
    <row r="17" spans="1:8" ht="25.5" x14ac:dyDescent="0.2">
      <c r="A17" s="25">
        <v>11</v>
      </c>
      <c r="B17" s="26" t="s">
        <v>654</v>
      </c>
      <c r="C17" s="26" t="s">
        <v>655</v>
      </c>
      <c r="D17" s="26" t="s">
        <v>656</v>
      </c>
      <c r="E17" s="27">
        <v>25500</v>
      </c>
      <c r="F17" s="28">
        <v>628.10325</v>
      </c>
      <c r="G17" s="29">
        <v>2.7246389999999999E-2</v>
      </c>
      <c r="H17" s="24" t="s">
        <v>151</v>
      </c>
    </row>
    <row r="18" spans="1:8" x14ac:dyDescent="0.2">
      <c r="A18" s="25">
        <v>12</v>
      </c>
      <c r="B18" s="26" t="s">
        <v>322</v>
      </c>
      <c r="C18" s="26" t="s">
        <v>323</v>
      </c>
      <c r="D18" s="26" t="s">
        <v>233</v>
      </c>
      <c r="E18" s="27">
        <v>58000</v>
      </c>
      <c r="F18" s="28">
        <v>460.14299999999997</v>
      </c>
      <c r="G18" s="29">
        <v>1.9960470000000001E-2</v>
      </c>
      <c r="H18" s="24" t="s">
        <v>151</v>
      </c>
    </row>
    <row r="19" spans="1:8" x14ac:dyDescent="0.2">
      <c r="A19" s="25">
        <v>13</v>
      </c>
      <c r="B19" s="26" t="s">
        <v>360</v>
      </c>
      <c r="C19" s="26" t="s">
        <v>361</v>
      </c>
      <c r="D19" s="26" t="s">
        <v>362</v>
      </c>
      <c r="E19" s="27">
        <v>68600</v>
      </c>
      <c r="F19" s="28">
        <v>450.15320000000003</v>
      </c>
      <c r="G19" s="29">
        <v>1.9527119999999999E-2</v>
      </c>
      <c r="H19" s="24" t="s">
        <v>151</v>
      </c>
    </row>
    <row r="20" spans="1:8" x14ac:dyDescent="0.2">
      <c r="A20" s="25">
        <v>14</v>
      </c>
      <c r="B20" s="26" t="s">
        <v>657</v>
      </c>
      <c r="C20" s="26" t="s">
        <v>658</v>
      </c>
      <c r="D20" s="26" t="s">
        <v>659</v>
      </c>
      <c r="E20" s="27">
        <v>89700</v>
      </c>
      <c r="F20" s="28">
        <v>406.78949999999998</v>
      </c>
      <c r="G20" s="29">
        <v>1.764605E-2</v>
      </c>
      <c r="H20" s="24" t="s">
        <v>151</v>
      </c>
    </row>
    <row r="21" spans="1:8" x14ac:dyDescent="0.2">
      <c r="A21" s="25">
        <v>15</v>
      </c>
      <c r="B21" s="26" t="s">
        <v>358</v>
      </c>
      <c r="C21" s="26" t="s">
        <v>359</v>
      </c>
      <c r="D21" s="26" t="s">
        <v>39</v>
      </c>
      <c r="E21" s="27">
        <v>157950</v>
      </c>
      <c r="F21" s="28">
        <v>389.18880000000001</v>
      </c>
      <c r="G21" s="29">
        <v>1.6882560000000001E-2</v>
      </c>
      <c r="H21" s="24" t="s">
        <v>151</v>
      </c>
    </row>
    <row r="22" spans="1:8" x14ac:dyDescent="0.2">
      <c r="A22" s="25">
        <v>16</v>
      </c>
      <c r="B22" s="26" t="s">
        <v>14</v>
      </c>
      <c r="C22" s="26" t="s">
        <v>15</v>
      </c>
      <c r="D22" s="26" t="s">
        <v>16</v>
      </c>
      <c r="E22" s="27">
        <v>22800</v>
      </c>
      <c r="F22" s="28">
        <v>370.99020000000002</v>
      </c>
      <c r="G22" s="29">
        <v>1.6093119999999999E-2</v>
      </c>
      <c r="H22" s="24" t="s">
        <v>151</v>
      </c>
    </row>
    <row r="23" spans="1:8" x14ac:dyDescent="0.2">
      <c r="A23" s="25">
        <v>17</v>
      </c>
      <c r="B23" s="26" t="s">
        <v>450</v>
      </c>
      <c r="C23" s="26" t="s">
        <v>451</v>
      </c>
      <c r="D23" s="26" t="s">
        <v>207</v>
      </c>
      <c r="E23" s="27">
        <v>18900</v>
      </c>
      <c r="F23" s="28">
        <v>349.28145000000001</v>
      </c>
      <c r="G23" s="29">
        <v>1.5151420000000001E-2</v>
      </c>
      <c r="H23" s="24" t="s">
        <v>151</v>
      </c>
    </row>
    <row r="24" spans="1:8" x14ac:dyDescent="0.2">
      <c r="A24" s="25">
        <v>18</v>
      </c>
      <c r="B24" s="26" t="s">
        <v>525</v>
      </c>
      <c r="C24" s="26" t="s">
        <v>526</v>
      </c>
      <c r="D24" s="26" t="s">
        <v>113</v>
      </c>
      <c r="E24" s="27">
        <v>4500</v>
      </c>
      <c r="F24" s="28">
        <v>295.91550000000001</v>
      </c>
      <c r="G24" s="29">
        <v>1.2836470000000001E-2</v>
      </c>
      <c r="H24" s="24" t="s">
        <v>151</v>
      </c>
    </row>
    <row r="25" spans="1:8" x14ac:dyDescent="0.2">
      <c r="A25" s="25">
        <v>19</v>
      </c>
      <c r="B25" s="26" t="s">
        <v>37</v>
      </c>
      <c r="C25" s="26" t="s">
        <v>38</v>
      </c>
      <c r="D25" s="26" t="s">
        <v>39</v>
      </c>
      <c r="E25" s="27">
        <v>20300</v>
      </c>
      <c r="F25" s="28">
        <v>263.9203</v>
      </c>
      <c r="G25" s="29">
        <v>1.144855E-2</v>
      </c>
      <c r="H25" s="24" t="s">
        <v>151</v>
      </c>
    </row>
    <row r="26" spans="1:8" x14ac:dyDescent="0.2">
      <c r="A26" s="25">
        <v>20</v>
      </c>
      <c r="B26" s="26" t="s">
        <v>350</v>
      </c>
      <c r="C26" s="26" t="s">
        <v>351</v>
      </c>
      <c r="D26" s="26" t="s">
        <v>39</v>
      </c>
      <c r="E26" s="27">
        <v>14000</v>
      </c>
      <c r="F26" s="28">
        <v>247.13499999999999</v>
      </c>
      <c r="G26" s="29">
        <v>1.072043E-2</v>
      </c>
      <c r="H26" s="24" t="s">
        <v>151</v>
      </c>
    </row>
    <row r="27" spans="1:8" ht="25.5" x14ac:dyDescent="0.2">
      <c r="A27" s="25">
        <v>21</v>
      </c>
      <c r="B27" s="26" t="s">
        <v>454</v>
      </c>
      <c r="C27" s="26" t="s">
        <v>455</v>
      </c>
      <c r="D27" s="26" t="s">
        <v>210</v>
      </c>
      <c r="E27" s="27">
        <v>13000</v>
      </c>
      <c r="F27" s="28">
        <v>199.40700000000001</v>
      </c>
      <c r="G27" s="29">
        <v>8.6500399999999995E-3</v>
      </c>
      <c r="H27" s="24" t="s">
        <v>151</v>
      </c>
    </row>
    <row r="28" spans="1:8" x14ac:dyDescent="0.2">
      <c r="A28" s="25">
        <v>22</v>
      </c>
      <c r="B28" s="26" t="s">
        <v>660</v>
      </c>
      <c r="C28" s="26" t="s">
        <v>661</v>
      </c>
      <c r="D28" s="26" t="s">
        <v>113</v>
      </c>
      <c r="E28" s="27">
        <v>102600</v>
      </c>
      <c r="F28" s="28">
        <v>199.38257999999999</v>
      </c>
      <c r="G28" s="29">
        <v>8.6489800000000006E-3</v>
      </c>
      <c r="H28" s="24" t="s">
        <v>151</v>
      </c>
    </row>
    <row r="29" spans="1:8" x14ac:dyDescent="0.2">
      <c r="A29" s="25">
        <v>23</v>
      </c>
      <c r="B29" s="26" t="s">
        <v>452</v>
      </c>
      <c r="C29" s="26" t="s">
        <v>453</v>
      </c>
      <c r="D29" s="26" t="s">
        <v>301</v>
      </c>
      <c r="E29" s="27">
        <v>12375</v>
      </c>
      <c r="F29" s="28">
        <v>177.92156249999999</v>
      </c>
      <c r="G29" s="29">
        <v>7.7180299999999999E-3</v>
      </c>
      <c r="H29" s="24" t="s">
        <v>151</v>
      </c>
    </row>
    <row r="30" spans="1:8" x14ac:dyDescent="0.2">
      <c r="A30" s="25">
        <v>24</v>
      </c>
      <c r="B30" s="26" t="s">
        <v>66</v>
      </c>
      <c r="C30" s="26" t="s">
        <v>67</v>
      </c>
      <c r="D30" s="26" t="s">
        <v>22</v>
      </c>
      <c r="E30" s="27">
        <v>41850</v>
      </c>
      <c r="F30" s="28">
        <v>173.321775</v>
      </c>
      <c r="G30" s="29">
        <v>7.5185E-3</v>
      </c>
      <c r="H30" s="24" t="s">
        <v>151</v>
      </c>
    </row>
    <row r="31" spans="1:8" x14ac:dyDescent="0.2">
      <c r="A31" s="25">
        <v>25</v>
      </c>
      <c r="B31" s="26" t="s">
        <v>662</v>
      </c>
      <c r="C31" s="26" t="s">
        <v>663</v>
      </c>
      <c r="D31" s="26" t="s">
        <v>39</v>
      </c>
      <c r="E31" s="27">
        <v>168750</v>
      </c>
      <c r="F31" s="28">
        <v>172.141875</v>
      </c>
      <c r="G31" s="29">
        <v>7.4673099999999996E-3</v>
      </c>
      <c r="H31" s="24" t="s">
        <v>151</v>
      </c>
    </row>
    <row r="32" spans="1:8" ht="25.5" x14ac:dyDescent="0.2">
      <c r="A32" s="25">
        <v>26</v>
      </c>
      <c r="B32" s="26" t="s">
        <v>380</v>
      </c>
      <c r="C32" s="26" t="s">
        <v>381</v>
      </c>
      <c r="D32" s="26" t="s">
        <v>210</v>
      </c>
      <c r="E32" s="27">
        <v>13200</v>
      </c>
      <c r="F32" s="28">
        <v>166.66319999999999</v>
      </c>
      <c r="G32" s="29">
        <v>7.2296599999999997E-3</v>
      </c>
      <c r="H32" s="24" t="s">
        <v>151</v>
      </c>
    </row>
    <row r="33" spans="1:8" x14ac:dyDescent="0.2">
      <c r="A33" s="25">
        <v>27</v>
      </c>
      <c r="B33" s="26" t="s">
        <v>28</v>
      </c>
      <c r="C33" s="26" t="s">
        <v>29</v>
      </c>
      <c r="D33" s="26" t="s">
        <v>30</v>
      </c>
      <c r="E33" s="27">
        <v>42750</v>
      </c>
      <c r="F33" s="28">
        <v>131.66999999999999</v>
      </c>
      <c r="G33" s="29">
        <v>5.7116900000000002E-3</v>
      </c>
      <c r="H33" s="24" t="s">
        <v>151</v>
      </c>
    </row>
    <row r="34" spans="1:8" x14ac:dyDescent="0.2">
      <c r="A34" s="25">
        <v>28</v>
      </c>
      <c r="B34" s="26" t="s">
        <v>542</v>
      </c>
      <c r="C34" s="26" t="s">
        <v>543</v>
      </c>
      <c r="D34" s="26" t="s">
        <v>277</v>
      </c>
      <c r="E34" s="27">
        <v>1150</v>
      </c>
      <c r="F34" s="28">
        <v>127.3533</v>
      </c>
      <c r="G34" s="29">
        <v>5.5244400000000003E-3</v>
      </c>
      <c r="H34" s="24" t="s">
        <v>151</v>
      </c>
    </row>
    <row r="35" spans="1:8" x14ac:dyDescent="0.2">
      <c r="A35" s="25">
        <v>29</v>
      </c>
      <c r="B35" s="26" t="s">
        <v>548</v>
      </c>
      <c r="C35" s="26" t="s">
        <v>549</v>
      </c>
      <c r="D35" s="26" t="s">
        <v>277</v>
      </c>
      <c r="E35" s="27">
        <v>3850</v>
      </c>
      <c r="F35" s="28">
        <v>114.19485</v>
      </c>
      <c r="G35" s="29">
        <v>4.9536399999999996E-3</v>
      </c>
      <c r="H35" s="24" t="s">
        <v>151</v>
      </c>
    </row>
    <row r="36" spans="1:8" ht="25.5" x14ac:dyDescent="0.2">
      <c r="A36" s="25">
        <v>30</v>
      </c>
      <c r="B36" s="26" t="s">
        <v>352</v>
      </c>
      <c r="C36" s="26" t="s">
        <v>353</v>
      </c>
      <c r="D36" s="26" t="s">
        <v>210</v>
      </c>
      <c r="E36" s="27">
        <v>3850</v>
      </c>
      <c r="F36" s="28">
        <v>68.56465</v>
      </c>
      <c r="G36" s="29">
        <v>2.9742499999999999E-3</v>
      </c>
      <c r="H36" s="24" t="s">
        <v>151</v>
      </c>
    </row>
    <row r="37" spans="1:8" x14ac:dyDescent="0.2">
      <c r="A37" s="25">
        <v>31</v>
      </c>
      <c r="B37" s="26" t="s">
        <v>114</v>
      </c>
      <c r="C37" s="26" t="s">
        <v>115</v>
      </c>
      <c r="D37" s="26" t="s">
        <v>116</v>
      </c>
      <c r="E37" s="27">
        <v>15750</v>
      </c>
      <c r="F37" s="28">
        <v>65.582999999999998</v>
      </c>
      <c r="G37" s="29">
        <v>2.84491E-3</v>
      </c>
      <c r="H37" s="24" t="s">
        <v>151</v>
      </c>
    </row>
    <row r="38" spans="1:8" x14ac:dyDescent="0.2">
      <c r="A38" s="25">
        <v>32</v>
      </c>
      <c r="B38" s="26" t="s">
        <v>664</v>
      </c>
      <c r="C38" s="26" t="s">
        <v>665</v>
      </c>
      <c r="D38" s="26" t="s">
        <v>113</v>
      </c>
      <c r="E38" s="27">
        <v>3500</v>
      </c>
      <c r="F38" s="28">
        <v>55.298250000000003</v>
      </c>
      <c r="G38" s="29">
        <v>2.3987700000000002E-3</v>
      </c>
      <c r="H38" s="24" t="s">
        <v>151</v>
      </c>
    </row>
    <row r="39" spans="1:8" x14ac:dyDescent="0.2">
      <c r="A39" s="25">
        <v>33</v>
      </c>
      <c r="B39" s="26" t="s">
        <v>20</v>
      </c>
      <c r="C39" s="26" t="s">
        <v>21</v>
      </c>
      <c r="D39" s="26" t="s">
        <v>22</v>
      </c>
      <c r="E39" s="27">
        <v>13500</v>
      </c>
      <c r="F39" s="28">
        <v>49.092750000000002</v>
      </c>
      <c r="G39" s="29">
        <v>2.1295900000000002E-3</v>
      </c>
      <c r="H39" s="24" t="s">
        <v>151</v>
      </c>
    </row>
    <row r="40" spans="1:8" x14ac:dyDescent="0.2">
      <c r="A40" s="25">
        <v>34</v>
      </c>
      <c r="B40" s="26" t="s">
        <v>363</v>
      </c>
      <c r="C40" s="26" t="s">
        <v>364</v>
      </c>
      <c r="D40" s="26" t="s">
        <v>365</v>
      </c>
      <c r="E40" s="27">
        <v>9600</v>
      </c>
      <c r="F40" s="28">
        <v>45.768000000000001</v>
      </c>
      <c r="G40" s="29">
        <v>1.9853599999999998E-3</v>
      </c>
      <c r="H40" s="24" t="s">
        <v>151</v>
      </c>
    </row>
    <row r="41" spans="1:8" x14ac:dyDescent="0.2">
      <c r="A41" s="25">
        <v>35</v>
      </c>
      <c r="B41" s="26" t="s">
        <v>666</v>
      </c>
      <c r="C41" s="26" t="s">
        <v>667</v>
      </c>
      <c r="D41" s="26" t="s">
        <v>19</v>
      </c>
      <c r="E41" s="27">
        <v>29250</v>
      </c>
      <c r="F41" s="28">
        <v>40.549275000000002</v>
      </c>
      <c r="G41" s="29">
        <v>1.75898E-3</v>
      </c>
      <c r="H41" s="24" t="s">
        <v>151</v>
      </c>
    </row>
    <row r="42" spans="1:8" ht="25.5" x14ac:dyDescent="0.2">
      <c r="A42" s="25">
        <v>36</v>
      </c>
      <c r="B42" s="26" t="s">
        <v>668</v>
      </c>
      <c r="C42" s="26" t="s">
        <v>669</v>
      </c>
      <c r="D42" s="26" t="s">
        <v>268</v>
      </c>
      <c r="E42" s="27">
        <v>3000</v>
      </c>
      <c r="F42" s="28">
        <v>13.449</v>
      </c>
      <c r="G42" s="29">
        <v>5.8339999999999998E-4</v>
      </c>
      <c r="H42" s="24" t="s">
        <v>151</v>
      </c>
    </row>
    <row r="43" spans="1:8" x14ac:dyDescent="0.2">
      <c r="A43" s="22"/>
      <c r="B43" s="22"/>
      <c r="C43" s="23" t="s">
        <v>150</v>
      </c>
      <c r="D43" s="22"/>
      <c r="E43" s="22" t="s">
        <v>151</v>
      </c>
      <c r="F43" s="30">
        <v>15762.498605000001</v>
      </c>
      <c r="G43" s="31">
        <f>SUM(G7:G42)</f>
        <v>0.68375876000000013</v>
      </c>
      <c r="H43" s="24" t="s">
        <v>151</v>
      </c>
    </row>
    <row r="44" spans="1:8" x14ac:dyDescent="0.2">
      <c r="A44" s="22"/>
      <c r="B44" s="22"/>
      <c r="C44" s="32"/>
      <c r="D44" s="22"/>
      <c r="E44" s="22"/>
      <c r="F44" s="33"/>
      <c r="G44" s="33"/>
      <c r="H44" s="24" t="s">
        <v>151</v>
      </c>
    </row>
    <row r="45" spans="1:8" x14ac:dyDescent="0.2">
      <c r="A45" s="22"/>
      <c r="B45" s="22"/>
      <c r="C45" s="23" t="s">
        <v>152</v>
      </c>
      <c r="D45" s="22"/>
      <c r="E45" s="22"/>
      <c r="F45" s="22"/>
      <c r="G45" s="22"/>
      <c r="H45" s="24" t="s">
        <v>151</v>
      </c>
    </row>
    <row r="46" spans="1:8" x14ac:dyDescent="0.2">
      <c r="A46" s="22"/>
      <c r="B46" s="22"/>
      <c r="C46" s="23" t="s">
        <v>150</v>
      </c>
      <c r="D46" s="22"/>
      <c r="E46" s="22" t="s">
        <v>151</v>
      </c>
      <c r="F46" s="34" t="s">
        <v>153</v>
      </c>
      <c r="G46" s="31">
        <v>0</v>
      </c>
      <c r="H46" s="24" t="s">
        <v>151</v>
      </c>
    </row>
    <row r="47" spans="1:8" x14ac:dyDescent="0.2">
      <c r="A47" s="22"/>
      <c r="B47" s="22"/>
      <c r="C47" s="32"/>
      <c r="D47" s="22"/>
      <c r="E47" s="22"/>
      <c r="F47" s="33"/>
      <c r="G47" s="33"/>
      <c r="H47" s="24" t="s">
        <v>151</v>
      </c>
    </row>
    <row r="48" spans="1:8" x14ac:dyDescent="0.2">
      <c r="A48" s="22"/>
      <c r="B48" s="22"/>
      <c r="C48" s="23" t="s">
        <v>154</v>
      </c>
      <c r="D48" s="22"/>
      <c r="E48" s="22"/>
      <c r="F48" s="22"/>
      <c r="G48" s="22"/>
      <c r="H48" s="24" t="s">
        <v>151</v>
      </c>
    </row>
    <row r="49" spans="1:8" x14ac:dyDescent="0.2">
      <c r="A49" s="22"/>
      <c r="B49" s="22"/>
      <c r="C49" s="23" t="s">
        <v>150</v>
      </c>
      <c r="D49" s="22"/>
      <c r="E49" s="22" t="s">
        <v>151</v>
      </c>
      <c r="F49" s="34" t="s">
        <v>153</v>
      </c>
      <c r="G49" s="31">
        <v>0</v>
      </c>
      <c r="H49" s="24" t="s">
        <v>151</v>
      </c>
    </row>
    <row r="50" spans="1:8" x14ac:dyDescent="0.2">
      <c r="A50" s="22"/>
      <c r="B50" s="22"/>
      <c r="C50" s="32"/>
      <c r="D50" s="22"/>
      <c r="E50" s="22"/>
      <c r="F50" s="33"/>
      <c r="G50" s="33"/>
      <c r="H50" s="24" t="s">
        <v>151</v>
      </c>
    </row>
    <row r="51" spans="1:8" x14ac:dyDescent="0.2">
      <c r="A51" s="22"/>
      <c r="B51" s="22"/>
      <c r="C51" s="23" t="s">
        <v>155</v>
      </c>
      <c r="D51" s="22"/>
      <c r="E51" s="22"/>
      <c r="F51" s="22"/>
      <c r="G51" s="22"/>
      <c r="H51" s="24" t="s">
        <v>151</v>
      </c>
    </row>
    <row r="52" spans="1:8" x14ac:dyDescent="0.2">
      <c r="A52" s="22"/>
      <c r="B52" s="22"/>
      <c r="C52" s="23" t="s">
        <v>150</v>
      </c>
      <c r="D52" s="22"/>
      <c r="E52" s="22" t="s">
        <v>151</v>
      </c>
      <c r="F52" s="34" t="s">
        <v>153</v>
      </c>
      <c r="G52" s="31">
        <v>0</v>
      </c>
      <c r="H52" s="24" t="s">
        <v>151</v>
      </c>
    </row>
    <row r="53" spans="1:8" x14ac:dyDescent="0.2">
      <c r="A53" s="22"/>
      <c r="B53" s="22"/>
      <c r="C53" s="32"/>
      <c r="D53" s="22"/>
      <c r="E53" s="22"/>
      <c r="F53" s="33"/>
      <c r="G53" s="33"/>
      <c r="H53" s="24" t="s">
        <v>151</v>
      </c>
    </row>
    <row r="54" spans="1:8" x14ac:dyDescent="0.2">
      <c r="A54" s="22"/>
      <c r="B54" s="22"/>
      <c r="C54" s="23" t="s">
        <v>156</v>
      </c>
      <c r="D54" s="22"/>
      <c r="E54" s="22"/>
      <c r="F54" s="33"/>
      <c r="G54" s="33"/>
      <c r="H54" s="24" t="s">
        <v>151</v>
      </c>
    </row>
    <row r="55" spans="1:8" x14ac:dyDescent="0.2">
      <c r="A55" s="22"/>
      <c r="B55" s="22"/>
      <c r="C55" s="23" t="s">
        <v>150</v>
      </c>
      <c r="D55" s="22"/>
      <c r="E55" s="22" t="s">
        <v>151</v>
      </c>
      <c r="F55" s="34" t="s">
        <v>153</v>
      </c>
      <c r="G55" s="31">
        <v>0</v>
      </c>
      <c r="H55" s="24" t="s">
        <v>151</v>
      </c>
    </row>
    <row r="56" spans="1:8" x14ac:dyDescent="0.2">
      <c r="A56" s="22"/>
      <c r="B56" s="22"/>
      <c r="C56" s="32"/>
      <c r="D56" s="22"/>
      <c r="E56" s="22"/>
      <c r="F56" s="33"/>
      <c r="G56" s="33"/>
      <c r="H56" s="24" t="s">
        <v>151</v>
      </c>
    </row>
    <row r="57" spans="1:8" x14ac:dyDescent="0.2">
      <c r="A57" s="22"/>
      <c r="B57" s="22"/>
      <c r="C57" s="23" t="s">
        <v>157</v>
      </c>
      <c r="D57" s="22"/>
      <c r="E57" s="22"/>
      <c r="F57" s="33"/>
      <c r="G57" s="33"/>
      <c r="H57" s="24" t="s">
        <v>151</v>
      </c>
    </row>
    <row r="58" spans="1:8" x14ac:dyDescent="0.2">
      <c r="A58" s="25">
        <v>1</v>
      </c>
      <c r="B58" s="26"/>
      <c r="C58" s="26" t="s">
        <v>952</v>
      </c>
      <c r="D58" s="26" t="s">
        <v>670</v>
      </c>
      <c r="E58" s="27">
        <v>-3000</v>
      </c>
      <c r="F58" s="28">
        <v>-13.506</v>
      </c>
      <c r="G58" s="29">
        <f>F58/$F$150</f>
        <v>-5.8587448922094989E-4</v>
      </c>
      <c r="H58" s="24" t="s">
        <v>151</v>
      </c>
    </row>
    <row r="59" spans="1:8" x14ac:dyDescent="0.2">
      <c r="A59" s="25">
        <v>2</v>
      </c>
      <c r="B59" s="26"/>
      <c r="C59" s="26" t="s">
        <v>953</v>
      </c>
      <c r="D59" s="26" t="s">
        <v>670</v>
      </c>
      <c r="E59" s="27">
        <v>-29250</v>
      </c>
      <c r="F59" s="28">
        <v>-40.818375000000003</v>
      </c>
      <c r="G59" s="29">
        <f t="shared" ref="G59:G93" si="0">F59/$F$150</f>
        <v>-1.7706533839740998E-3</v>
      </c>
      <c r="H59" s="24" t="s">
        <v>151</v>
      </c>
    </row>
    <row r="60" spans="1:8" x14ac:dyDescent="0.2">
      <c r="A60" s="25">
        <v>3</v>
      </c>
      <c r="B60" s="26"/>
      <c r="C60" s="26" t="s">
        <v>954</v>
      </c>
      <c r="D60" s="26" t="s">
        <v>670</v>
      </c>
      <c r="E60" s="27">
        <v>-9600</v>
      </c>
      <c r="F60" s="28">
        <v>-46.08</v>
      </c>
      <c r="G60" s="29">
        <f t="shared" si="0"/>
        <v>-1.9988965247520634E-3</v>
      </c>
      <c r="H60" s="24" t="s">
        <v>151</v>
      </c>
    </row>
    <row r="61" spans="1:8" x14ac:dyDescent="0.2">
      <c r="A61" s="25">
        <v>4</v>
      </c>
      <c r="B61" s="26"/>
      <c r="C61" s="26" t="s">
        <v>955</v>
      </c>
      <c r="D61" s="26" t="s">
        <v>670</v>
      </c>
      <c r="E61" s="27">
        <v>-13500</v>
      </c>
      <c r="F61" s="28">
        <v>-49.356000000000002</v>
      </c>
      <c r="G61" s="29">
        <f t="shared" si="0"/>
        <v>-2.1410055745586555E-3</v>
      </c>
      <c r="H61" s="24" t="s">
        <v>151</v>
      </c>
    </row>
    <row r="62" spans="1:8" x14ac:dyDescent="0.2">
      <c r="A62" s="25">
        <v>5</v>
      </c>
      <c r="B62" s="26"/>
      <c r="C62" s="26" t="s">
        <v>956</v>
      </c>
      <c r="D62" s="26" t="s">
        <v>670</v>
      </c>
      <c r="E62" s="27">
        <v>-3500</v>
      </c>
      <c r="F62" s="28">
        <v>-55.676250000000003</v>
      </c>
      <c r="G62" s="29">
        <f t="shared" si="0"/>
        <v>-2.4151706301264557E-3</v>
      </c>
      <c r="H62" s="24" t="s">
        <v>151</v>
      </c>
    </row>
    <row r="63" spans="1:8" x14ac:dyDescent="0.2">
      <c r="A63" s="25">
        <v>6</v>
      </c>
      <c r="B63" s="26"/>
      <c r="C63" s="26" t="s">
        <v>957</v>
      </c>
      <c r="D63" s="26" t="s">
        <v>670</v>
      </c>
      <c r="E63" s="27">
        <v>-15750</v>
      </c>
      <c r="F63" s="28">
        <v>-65.858625000000004</v>
      </c>
      <c r="G63" s="29">
        <f t="shared" si="0"/>
        <v>-2.8568701527224259E-3</v>
      </c>
      <c r="H63" s="24" t="s">
        <v>151</v>
      </c>
    </row>
    <row r="64" spans="1:8" ht="25.5" x14ac:dyDescent="0.2">
      <c r="A64" s="25">
        <v>7</v>
      </c>
      <c r="B64" s="26"/>
      <c r="C64" s="26" t="s">
        <v>958</v>
      </c>
      <c r="D64" s="26" t="s">
        <v>670</v>
      </c>
      <c r="E64" s="27">
        <v>-3850</v>
      </c>
      <c r="F64" s="28">
        <v>-69.024725000000004</v>
      </c>
      <c r="G64" s="29">
        <f t="shared" si="0"/>
        <v>-2.9942118690205488E-3</v>
      </c>
      <c r="H64" s="24" t="s">
        <v>151</v>
      </c>
    </row>
    <row r="65" spans="1:8" ht="25.5" x14ac:dyDescent="0.2">
      <c r="A65" s="25">
        <v>8</v>
      </c>
      <c r="B65" s="26"/>
      <c r="C65" s="26" t="s">
        <v>959</v>
      </c>
      <c r="D65" s="26" t="s">
        <v>670</v>
      </c>
      <c r="E65" s="27">
        <v>-3850</v>
      </c>
      <c r="F65" s="28">
        <v>-115.00335</v>
      </c>
      <c r="G65" s="29">
        <f t="shared" si="0"/>
        <v>-4.9887108647969887E-3</v>
      </c>
      <c r="H65" s="24" t="s">
        <v>151</v>
      </c>
    </row>
    <row r="66" spans="1:8" x14ac:dyDescent="0.2">
      <c r="A66" s="25">
        <v>9</v>
      </c>
      <c r="B66" s="26"/>
      <c r="C66" s="26" t="s">
        <v>960</v>
      </c>
      <c r="D66" s="26" t="s">
        <v>670</v>
      </c>
      <c r="E66" s="27">
        <v>-1150</v>
      </c>
      <c r="F66" s="28">
        <v>-128.18819999999999</v>
      </c>
      <c r="G66" s="29">
        <f t="shared" si="0"/>
        <v>-5.5606542424961472E-3</v>
      </c>
      <c r="H66" s="24" t="s">
        <v>151</v>
      </c>
    </row>
    <row r="67" spans="1:8" x14ac:dyDescent="0.2">
      <c r="A67" s="25">
        <v>10</v>
      </c>
      <c r="B67" s="26"/>
      <c r="C67" s="26" t="s">
        <v>961</v>
      </c>
      <c r="D67" s="26" t="s">
        <v>670</v>
      </c>
      <c r="E67" s="27">
        <v>-42750</v>
      </c>
      <c r="F67" s="28">
        <v>-132.56774999999999</v>
      </c>
      <c r="G67" s="29">
        <f t="shared" si="0"/>
        <v>-5.7506340010677164E-3</v>
      </c>
      <c r="H67" s="24" t="s">
        <v>151</v>
      </c>
    </row>
    <row r="68" spans="1:8" x14ac:dyDescent="0.2">
      <c r="A68" s="25">
        <v>11</v>
      </c>
      <c r="B68" s="26"/>
      <c r="C68" s="26" t="s">
        <v>962</v>
      </c>
      <c r="D68" s="26" t="s">
        <v>670</v>
      </c>
      <c r="E68" s="27">
        <v>-13200</v>
      </c>
      <c r="F68" s="28">
        <v>-167.25059999999999</v>
      </c>
      <c r="G68" s="29">
        <f t="shared" si="0"/>
        <v>-7.2551354839995108E-3</v>
      </c>
      <c r="H68" s="24" t="s">
        <v>151</v>
      </c>
    </row>
    <row r="69" spans="1:8" x14ac:dyDescent="0.2">
      <c r="A69" s="25">
        <v>12</v>
      </c>
      <c r="B69" s="26"/>
      <c r="C69" s="26" t="s">
        <v>963</v>
      </c>
      <c r="D69" s="26" t="s">
        <v>670</v>
      </c>
      <c r="E69" s="27">
        <v>-168750</v>
      </c>
      <c r="F69" s="28">
        <v>-173.23875000000001</v>
      </c>
      <c r="G69" s="29">
        <f t="shared" si="0"/>
        <v>-7.5148944298479075E-3</v>
      </c>
      <c r="H69" s="24" t="s">
        <v>151</v>
      </c>
    </row>
    <row r="70" spans="1:8" x14ac:dyDescent="0.2">
      <c r="A70" s="25">
        <v>13</v>
      </c>
      <c r="B70" s="26"/>
      <c r="C70" s="26" t="s">
        <v>964</v>
      </c>
      <c r="D70" s="26" t="s">
        <v>670</v>
      </c>
      <c r="E70" s="27">
        <v>-41850</v>
      </c>
      <c r="F70" s="28">
        <v>-174.47264999999999</v>
      </c>
      <c r="G70" s="29">
        <f t="shared" si="0"/>
        <v>-7.5684195692118728E-3</v>
      </c>
      <c r="H70" s="24" t="s">
        <v>151</v>
      </c>
    </row>
    <row r="71" spans="1:8" ht="25.5" x14ac:dyDescent="0.2">
      <c r="A71" s="25">
        <v>14</v>
      </c>
      <c r="B71" s="26"/>
      <c r="C71" s="26" t="s">
        <v>965</v>
      </c>
      <c r="D71" s="26" t="s">
        <v>670</v>
      </c>
      <c r="E71" s="27">
        <v>-12375</v>
      </c>
      <c r="F71" s="28">
        <v>-178.65787499999999</v>
      </c>
      <c r="G71" s="29">
        <f t="shared" si="0"/>
        <v>-7.7499697364819568E-3</v>
      </c>
      <c r="H71" s="24" t="s">
        <v>151</v>
      </c>
    </row>
    <row r="72" spans="1:8" x14ac:dyDescent="0.2">
      <c r="A72" s="25">
        <v>15</v>
      </c>
      <c r="B72" s="26"/>
      <c r="C72" s="26" t="s">
        <v>966</v>
      </c>
      <c r="D72" s="26" t="s">
        <v>670</v>
      </c>
      <c r="E72" s="27">
        <v>-102600</v>
      </c>
      <c r="F72" s="28">
        <v>-200.20338000000001</v>
      </c>
      <c r="G72" s="29">
        <f t="shared" si="0"/>
        <v>-8.6845885530732816E-3</v>
      </c>
      <c r="H72" s="24" t="s">
        <v>151</v>
      </c>
    </row>
    <row r="73" spans="1:8" x14ac:dyDescent="0.2">
      <c r="A73" s="25">
        <v>16</v>
      </c>
      <c r="B73" s="26"/>
      <c r="C73" s="26" t="s">
        <v>967</v>
      </c>
      <c r="D73" s="26" t="s">
        <v>670</v>
      </c>
      <c r="E73" s="27">
        <v>-13000</v>
      </c>
      <c r="F73" s="28">
        <v>-200.642</v>
      </c>
      <c r="G73" s="29">
        <f t="shared" si="0"/>
        <v>-8.7036153758529421E-3</v>
      </c>
      <c r="H73" s="24" t="s">
        <v>151</v>
      </c>
    </row>
    <row r="74" spans="1:8" x14ac:dyDescent="0.2">
      <c r="A74" s="25">
        <v>17</v>
      </c>
      <c r="B74" s="26"/>
      <c r="C74" s="26" t="s">
        <v>968</v>
      </c>
      <c r="D74" s="26" t="s">
        <v>670</v>
      </c>
      <c r="E74" s="27">
        <v>-14000</v>
      </c>
      <c r="F74" s="28">
        <v>-248.458</v>
      </c>
      <c r="G74" s="29">
        <f t="shared" si="0"/>
        <v>-1.0777817550929866E-2</v>
      </c>
      <c r="H74" s="24" t="s">
        <v>151</v>
      </c>
    </row>
    <row r="75" spans="1:8" x14ac:dyDescent="0.2">
      <c r="A75" s="25">
        <v>18</v>
      </c>
      <c r="B75" s="26"/>
      <c r="C75" s="26" t="s">
        <v>969</v>
      </c>
      <c r="D75" s="26" t="s">
        <v>670</v>
      </c>
      <c r="E75" s="27">
        <v>-20300</v>
      </c>
      <c r="F75" s="28">
        <v>-265.41235</v>
      </c>
      <c r="G75" s="29">
        <f t="shared" si="0"/>
        <v>-1.1513277431451354E-2</v>
      </c>
      <c r="H75" s="24" t="s">
        <v>151</v>
      </c>
    </row>
    <row r="76" spans="1:8" x14ac:dyDescent="0.2">
      <c r="A76" s="25">
        <v>19</v>
      </c>
      <c r="B76" s="26"/>
      <c r="C76" s="26" t="s">
        <v>970</v>
      </c>
      <c r="D76" s="26" t="s">
        <v>670</v>
      </c>
      <c r="E76" s="27">
        <v>-4500</v>
      </c>
      <c r="F76" s="28">
        <v>-297.64350000000002</v>
      </c>
      <c r="G76" s="29">
        <f t="shared" si="0"/>
        <v>-1.2911427034831616E-2</v>
      </c>
      <c r="H76" s="24" t="s">
        <v>151</v>
      </c>
    </row>
    <row r="77" spans="1:8" x14ac:dyDescent="0.2">
      <c r="A77" s="25">
        <v>20</v>
      </c>
      <c r="B77" s="26"/>
      <c r="C77" s="26" t="s">
        <v>971</v>
      </c>
      <c r="D77" s="26" t="s">
        <v>670</v>
      </c>
      <c r="E77" s="27">
        <v>-18900</v>
      </c>
      <c r="F77" s="28">
        <v>-351.64395000000002</v>
      </c>
      <c r="G77" s="29">
        <f t="shared" si="0"/>
        <v>-1.5253903420249315E-2</v>
      </c>
      <c r="H77" s="24" t="s">
        <v>151</v>
      </c>
    </row>
    <row r="78" spans="1:8" x14ac:dyDescent="0.2">
      <c r="A78" s="25">
        <v>21</v>
      </c>
      <c r="B78" s="26"/>
      <c r="C78" s="26" t="s">
        <v>972</v>
      </c>
      <c r="D78" s="26" t="s">
        <v>670</v>
      </c>
      <c r="E78" s="27">
        <v>-22800</v>
      </c>
      <c r="F78" s="28">
        <v>-373.47539999999998</v>
      </c>
      <c r="G78" s="29">
        <f t="shared" si="0"/>
        <v>-1.6200926196622979E-2</v>
      </c>
      <c r="H78" s="24" t="s">
        <v>151</v>
      </c>
    </row>
    <row r="79" spans="1:8" x14ac:dyDescent="0.2">
      <c r="A79" s="25">
        <v>22</v>
      </c>
      <c r="B79" s="26"/>
      <c r="C79" s="26" t="s">
        <v>973</v>
      </c>
      <c r="D79" s="26" t="s">
        <v>670</v>
      </c>
      <c r="E79" s="27">
        <v>-157950</v>
      </c>
      <c r="F79" s="28">
        <v>-391.79497500000002</v>
      </c>
      <c r="G79" s="29">
        <f t="shared" si="0"/>
        <v>-1.6995607941467483E-2</v>
      </c>
      <c r="H79" s="24" t="s">
        <v>151</v>
      </c>
    </row>
    <row r="80" spans="1:8" ht="25.5" x14ac:dyDescent="0.2">
      <c r="A80" s="25">
        <v>23</v>
      </c>
      <c r="B80" s="26"/>
      <c r="C80" s="26" t="s">
        <v>974</v>
      </c>
      <c r="D80" s="26" t="s">
        <v>670</v>
      </c>
      <c r="E80" s="27">
        <v>-89700</v>
      </c>
      <c r="F80" s="28">
        <v>-409.16654999999997</v>
      </c>
      <c r="G80" s="29">
        <f t="shared" si="0"/>
        <v>-1.7749166554682973E-2</v>
      </c>
      <c r="H80" s="24" t="s">
        <v>151</v>
      </c>
    </row>
    <row r="81" spans="1:8" x14ac:dyDescent="0.2">
      <c r="A81" s="25">
        <v>24</v>
      </c>
      <c r="B81" s="26"/>
      <c r="C81" s="26" t="s">
        <v>975</v>
      </c>
      <c r="D81" s="26" t="s">
        <v>670</v>
      </c>
      <c r="E81" s="27">
        <v>-68600</v>
      </c>
      <c r="F81" s="28">
        <v>-452.51990000000001</v>
      </c>
      <c r="G81" s="29">
        <f t="shared" si="0"/>
        <v>-1.9629784190346167E-2</v>
      </c>
      <c r="H81" s="24" t="s">
        <v>151</v>
      </c>
    </row>
    <row r="82" spans="1:8" ht="25.5" x14ac:dyDescent="0.2">
      <c r="A82" s="25">
        <v>25</v>
      </c>
      <c r="B82" s="26"/>
      <c r="C82" s="26" t="s">
        <v>976</v>
      </c>
      <c r="D82" s="26" t="s">
        <v>670</v>
      </c>
      <c r="E82" s="27">
        <v>-58000</v>
      </c>
      <c r="F82" s="28">
        <v>-463.072</v>
      </c>
      <c r="G82" s="29">
        <f t="shared" si="0"/>
        <v>-2.0087521951171607E-2</v>
      </c>
      <c r="H82" s="24" t="s">
        <v>151</v>
      </c>
    </row>
    <row r="83" spans="1:8" x14ac:dyDescent="0.2">
      <c r="A83" s="25">
        <v>26</v>
      </c>
      <c r="B83" s="26"/>
      <c r="C83" s="26" t="s">
        <v>977</v>
      </c>
      <c r="D83" s="26" t="s">
        <v>670</v>
      </c>
      <c r="E83" s="27">
        <v>-25500</v>
      </c>
      <c r="F83" s="28">
        <v>-632.22149999999999</v>
      </c>
      <c r="G83" s="29">
        <f t="shared" si="0"/>
        <v>-2.742502949703856E-2</v>
      </c>
      <c r="H83" s="24" t="s">
        <v>151</v>
      </c>
    </row>
    <row r="84" spans="1:8" x14ac:dyDescent="0.2">
      <c r="A84" s="25">
        <v>27</v>
      </c>
      <c r="B84" s="26"/>
      <c r="C84" s="26" t="s">
        <v>978</v>
      </c>
      <c r="D84" s="26" t="s">
        <v>670</v>
      </c>
      <c r="E84" s="27">
        <v>-18150</v>
      </c>
      <c r="F84" s="28">
        <v>-679.44524999999999</v>
      </c>
      <c r="G84" s="29">
        <f t="shared" si="0"/>
        <v>-2.9473540559555058E-2</v>
      </c>
      <c r="H84" s="24" t="s">
        <v>151</v>
      </c>
    </row>
    <row r="85" spans="1:8" x14ac:dyDescent="0.2">
      <c r="A85" s="25">
        <v>28</v>
      </c>
      <c r="B85" s="26"/>
      <c r="C85" s="26" t="s">
        <v>979</v>
      </c>
      <c r="D85" s="26" t="s">
        <v>670</v>
      </c>
      <c r="E85" s="27">
        <v>-60625</v>
      </c>
      <c r="F85" s="28">
        <v>-693.36812499999996</v>
      </c>
      <c r="G85" s="29">
        <f t="shared" si="0"/>
        <v>-3.0077498598879218E-2</v>
      </c>
      <c r="H85" s="24" t="s">
        <v>151</v>
      </c>
    </row>
    <row r="86" spans="1:8" x14ac:dyDescent="0.2">
      <c r="A86" s="25">
        <v>29</v>
      </c>
      <c r="B86" s="26"/>
      <c r="C86" s="26" t="s">
        <v>980</v>
      </c>
      <c r="D86" s="26" t="s">
        <v>670</v>
      </c>
      <c r="E86" s="27">
        <v>-85800</v>
      </c>
      <c r="F86" s="28">
        <v>-709.13699999999994</v>
      </c>
      <c r="G86" s="29">
        <f t="shared" si="0"/>
        <v>-3.076153395991979E-2</v>
      </c>
      <c r="H86" s="24" t="s">
        <v>151</v>
      </c>
    </row>
    <row r="87" spans="1:8" ht="25.5" x14ac:dyDescent="0.2">
      <c r="A87" s="25">
        <v>30</v>
      </c>
      <c r="B87" s="26"/>
      <c r="C87" s="26" t="s">
        <v>981</v>
      </c>
      <c r="D87" s="26" t="s">
        <v>670</v>
      </c>
      <c r="E87" s="27">
        <v>-16975</v>
      </c>
      <c r="F87" s="28">
        <v>-727.96438750000004</v>
      </c>
      <c r="G87" s="29">
        <f t="shared" si="0"/>
        <v>-3.1578244017296322E-2</v>
      </c>
      <c r="H87" s="24" t="s">
        <v>151</v>
      </c>
    </row>
    <row r="88" spans="1:8" x14ac:dyDescent="0.2">
      <c r="A88" s="25">
        <v>31</v>
      </c>
      <c r="B88" s="26"/>
      <c r="C88" s="26" t="s">
        <v>982</v>
      </c>
      <c r="D88" s="26" t="s">
        <v>670</v>
      </c>
      <c r="E88" s="27">
        <v>-144000</v>
      </c>
      <c r="F88" s="28">
        <v>-770.25599999999997</v>
      </c>
      <c r="G88" s="29">
        <f t="shared" si="0"/>
        <v>-3.3412804721558713E-2</v>
      </c>
      <c r="H88" s="24" t="s">
        <v>151</v>
      </c>
    </row>
    <row r="89" spans="1:8" x14ac:dyDescent="0.2">
      <c r="A89" s="25">
        <v>32</v>
      </c>
      <c r="B89" s="26"/>
      <c r="C89" s="26" t="s">
        <v>983</v>
      </c>
      <c r="D89" s="26" t="s">
        <v>670</v>
      </c>
      <c r="E89" s="27">
        <v>-118800</v>
      </c>
      <c r="F89" s="28">
        <v>-941.19299999999998</v>
      </c>
      <c r="G89" s="29">
        <f t="shared" si="0"/>
        <v>-4.0827851927538392E-2</v>
      </c>
      <c r="H89" s="24" t="s">
        <v>151</v>
      </c>
    </row>
    <row r="90" spans="1:8" x14ac:dyDescent="0.2">
      <c r="A90" s="25">
        <v>33</v>
      </c>
      <c r="B90" s="26"/>
      <c r="C90" s="26" t="s">
        <v>984</v>
      </c>
      <c r="D90" s="26" t="s">
        <v>670</v>
      </c>
      <c r="E90" s="27">
        <v>-285600</v>
      </c>
      <c r="F90" s="28">
        <v>-1004.598</v>
      </c>
      <c r="G90" s="29">
        <f t="shared" si="0"/>
        <v>-4.3578286696459925E-2</v>
      </c>
      <c r="H90" s="24" t="s">
        <v>151</v>
      </c>
    </row>
    <row r="91" spans="1:8" x14ac:dyDescent="0.2">
      <c r="A91" s="25">
        <v>34</v>
      </c>
      <c r="B91" s="26"/>
      <c r="C91" s="26" t="s">
        <v>985</v>
      </c>
      <c r="D91" s="26" t="s">
        <v>670</v>
      </c>
      <c r="E91" s="27">
        <v>-1232000</v>
      </c>
      <c r="F91" s="28">
        <v>-1301.7311999999999</v>
      </c>
      <c r="G91" s="29">
        <f t="shared" si="0"/>
        <v>-5.6467577513917823E-2</v>
      </c>
      <c r="H91" s="24" t="s">
        <v>151</v>
      </c>
    </row>
    <row r="92" spans="1:8" x14ac:dyDescent="0.2">
      <c r="A92" s="25">
        <v>35</v>
      </c>
      <c r="B92" s="26"/>
      <c r="C92" s="26" t="s">
        <v>986</v>
      </c>
      <c r="D92" s="26" t="s">
        <v>670</v>
      </c>
      <c r="E92" s="27">
        <v>-86350</v>
      </c>
      <c r="F92" s="28">
        <v>-1557.8403499999999</v>
      </c>
      <c r="G92" s="29">
        <f t="shared" si="0"/>
        <v>-6.7577293006370193E-2</v>
      </c>
      <c r="H92" s="24" t="s">
        <v>151</v>
      </c>
    </row>
    <row r="93" spans="1:8" x14ac:dyDescent="0.2">
      <c r="A93" s="25">
        <v>36</v>
      </c>
      <c r="B93" s="26"/>
      <c r="C93" s="26" t="s">
        <v>987</v>
      </c>
      <c r="D93" s="26" t="s">
        <v>670</v>
      </c>
      <c r="E93" s="27">
        <v>-136500</v>
      </c>
      <c r="F93" s="28">
        <v>-1775.4555</v>
      </c>
      <c r="G93" s="29">
        <f t="shared" si="0"/>
        <v>-7.701718378476427E-2</v>
      </c>
      <c r="H93" s="24" t="s">
        <v>151</v>
      </c>
    </row>
    <row r="94" spans="1:8" x14ac:dyDescent="0.2">
      <c r="A94" s="22"/>
      <c r="B94" s="22"/>
      <c r="C94" s="23" t="s">
        <v>150</v>
      </c>
      <c r="D94" s="22"/>
      <c r="E94" s="22" t="s">
        <v>151</v>
      </c>
      <c r="F94" s="30">
        <v>-15856.941467500001</v>
      </c>
      <c r="G94" s="31">
        <v>-0.68785558000000002</v>
      </c>
      <c r="H94" s="24" t="s">
        <v>151</v>
      </c>
    </row>
    <row r="95" spans="1:8" x14ac:dyDescent="0.2">
      <c r="A95" s="22"/>
      <c r="B95" s="22"/>
      <c r="C95" s="32"/>
      <c r="D95" s="22"/>
      <c r="E95" s="22"/>
      <c r="F95" s="33"/>
      <c r="G95" s="33"/>
      <c r="H95" s="24" t="s">
        <v>151</v>
      </c>
    </row>
    <row r="96" spans="1:8" x14ac:dyDescent="0.2">
      <c r="A96" s="22"/>
      <c r="B96" s="22"/>
      <c r="C96" s="23" t="s">
        <v>158</v>
      </c>
      <c r="D96" s="22"/>
      <c r="E96" s="22"/>
      <c r="F96" s="30">
        <f>F43</f>
        <v>15762.498605000001</v>
      </c>
      <c r="G96" s="31">
        <f>G43</f>
        <v>0.68375876000000013</v>
      </c>
      <c r="H96" s="24" t="s">
        <v>151</v>
      </c>
    </row>
    <row r="97" spans="1:8" x14ac:dyDescent="0.2">
      <c r="A97" s="22"/>
      <c r="B97" s="22"/>
      <c r="C97" s="32"/>
      <c r="D97" s="22"/>
      <c r="E97" s="22"/>
      <c r="F97" s="33"/>
      <c r="G97" s="33"/>
      <c r="H97" s="24" t="s">
        <v>151</v>
      </c>
    </row>
    <row r="98" spans="1:8" x14ac:dyDescent="0.2">
      <c r="A98" s="22"/>
      <c r="B98" s="22"/>
      <c r="C98" s="23" t="s">
        <v>159</v>
      </c>
      <c r="D98" s="22"/>
      <c r="E98" s="22"/>
      <c r="F98" s="33"/>
      <c r="G98" s="33"/>
      <c r="H98" s="24" t="s">
        <v>151</v>
      </c>
    </row>
    <row r="99" spans="1:8" x14ac:dyDescent="0.2">
      <c r="A99" s="22"/>
      <c r="B99" s="22"/>
      <c r="C99" s="23" t="s">
        <v>10</v>
      </c>
      <c r="D99" s="22"/>
      <c r="E99" s="22"/>
      <c r="F99" s="33"/>
      <c r="G99" s="33"/>
      <c r="H99" s="24" t="s">
        <v>151</v>
      </c>
    </row>
    <row r="100" spans="1:8" x14ac:dyDescent="0.2">
      <c r="A100" s="22"/>
      <c r="B100" s="22"/>
      <c r="C100" s="23" t="s">
        <v>150</v>
      </c>
      <c r="D100" s="22"/>
      <c r="E100" s="22" t="s">
        <v>151</v>
      </c>
      <c r="F100" s="34" t="s">
        <v>153</v>
      </c>
      <c r="G100" s="31">
        <v>0</v>
      </c>
      <c r="H100" s="24" t="s">
        <v>151</v>
      </c>
    </row>
    <row r="101" spans="1:8" x14ac:dyDescent="0.2">
      <c r="A101" s="22"/>
      <c r="B101" s="22"/>
      <c r="C101" s="32"/>
      <c r="D101" s="22"/>
      <c r="E101" s="22"/>
      <c r="F101" s="33"/>
      <c r="G101" s="33"/>
      <c r="H101" s="24" t="s">
        <v>151</v>
      </c>
    </row>
    <row r="102" spans="1:8" x14ac:dyDescent="0.2">
      <c r="A102" s="22"/>
      <c r="B102" s="22"/>
      <c r="C102" s="23" t="s">
        <v>160</v>
      </c>
      <c r="D102" s="22"/>
      <c r="E102" s="22"/>
      <c r="F102" s="22"/>
      <c r="G102" s="22"/>
      <c r="H102" s="24" t="s">
        <v>151</v>
      </c>
    </row>
    <row r="103" spans="1:8" x14ac:dyDescent="0.2">
      <c r="A103" s="22"/>
      <c r="B103" s="22"/>
      <c r="C103" s="23" t="s">
        <v>150</v>
      </c>
      <c r="D103" s="22"/>
      <c r="E103" s="22" t="s">
        <v>151</v>
      </c>
      <c r="F103" s="34" t="s">
        <v>153</v>
      </c>
      <c r="G103" s="31">
        <v>0</v>
      </c>
      <c r="H103" s="24" t="s">
        <v>151</v>
      </c>
    </row>
    <row r="104" spans="1:8" x14ac:dyDescent="0.2">
      <c r="A104" s="22"/>
      <c r="B104" s="22"/>
      <c r="C104" s="32"/>
      <c r="D104" s="22"/>
      <c r="E104" s="22"/>
      <c r="F104" s="33"/>
      <c r="G104" s="33"/>
      <c r="H104" s="24" t="s">
        <v>151</v>
      </c>
    </row>
    <row r="105" spans="1:8" x14ac:dyDescent="0.2">
      <c r="A105" s="22"/>
      <c r="B105" s="22"/>
      <c r="C105" s="23" t="s">
        <v>161</v>
      </c>
      <c r="D105" s="22"/>
      <c r="E105" s="22"/>
      <c r="F105" s="22"/>
      <c r="G105" s="22"/>
      <c r="H105" s="24" t="s">
        <v>151</v>
      </c>
    </row>
    <row r="106" spans="1:8" ht="25.5" x14ac:dyDescent="0.2">
      <c r="A106" s="25">
        <v>1</v>
      </c>
      <c r="B106" s="26" t="s">
        <v>671</v>
      </c>
      <c r="C106" s="26" t="s">
        <v>1028</v>
      </c>
      <c r="D106" s="26" t="s">
        <v>538</v>
      </c>
      <c r="E106" s="27">
        <v>1000000</v>
      </c>
      <c r="F106" s="28">
        <v>1016.071</v>
      </c>
      <c r="G106" s="29">
        <v>4.4075969999999999E-2</v>
      </c>
      <c r="H106" s="24">
        <v>6.7938999999999998</v>
      </c>
    </row>
    <row r="107" spans="1:8" x14ac:dyDescent="0.2">
      <c r="A107" s="22"/>
      <c r="B107" s="22"/>
      <c r="C107" s="23" t="s">
        <v>150</v>
      </c>
      <c r="D107" s="22"/>
      <c r="E107" s="22" t="s">
        <v>151</v>
      </c>
      <c r="F107" s="30">
        <v>1016.071</v>
      </c>
      <c r="G107" s="31">
        <v>4.4075969999999999E-2</v>
      </c>
      <c r="H107" s="24" t="s">
        <v>151</v>
      </c>
    </row>
    <row r="108" spans="1:8" x14ac:dyDescent="0.2">
      <c r="A108" s="22"/>
      <c r="B108" s="22"/>
      <c r="C108" s="32"/>
      <c r="D108" s="22"/>
      <c r="E108" s="22"/>
      <c r="F108" s="33"/>
      <c r="G108" s="33"/>
      <c r="H108" s="24" t="s">
        <v>151</v>
      </c>
    </row>
    <row r="109" spans="1:8" x14ac:dyDescent="0.2">
      <c r="A109" s="22"/>
      <c r="B109" s="22"/>
      <c r="C109" s="23" t="s">
        <v>162</v>
      </c>
      <c r="D109" s="22"/>
      <c r="E109" s="22"/>
      <c r="F109" s="33"/>
      <c r="G109" s="33"/>
      <c r="H109" s="24" t="s">
        <v>151</v>
      </c>
    </row>
    <row r="110" spans="1:8" x14ac:dyDescent="0.2">
      <c r="A110" s="22"/>
      <c r="B110" s="22"/>
      <c r="C110" s="23" t="s">
        <v>150</v>
      </c>
      <c r="D110" s="22"/>
      <c r="E110" s="22" t="s">
        <v>151</v>
      </c>
      <c r="F110" s="34" t="s">
        <v>153</v>
      </c>
      <c r="G110" s="31">
        <v>0</v>
      </c>
      <c r="H110" s="24" t="s">
        <v>151</v>
      </c>
    </row>
    <row r="111" spans="1:8" x14ac:dyDescent="0.2">
      <c r="A111" s="22"/>
      <c r="B111" s="22"/>
      <c r="C111" s="32"/>
      <c r="D111" s="22"/>
      <c r="E111" s="22"/>
      <c r="F111" s="33"/>
      <c r="G111" s="33"/>
      <c r="H111" s="24" t="s">
        <v>151</v>
      </c>
    </row>
    <row r="112" spans="1:8" x14ac:dyDescent="0.2">
      <c r="A112" s="22"/>
      <c r="B112" s="22"/>
      <c r="C112" s="23" t="s">
        <v>163</v>
      </c>
      <c r="D112" s="22"/>
      <c r="E112" s="22"/>
      <c r="F112" s="30">
        <v>1016.071</v>
      </c>
      <c r="G112" s="31">
        <v>4.4075969999999999E-2</v>
      </c>
      <c r="H112" s="24" t="s">
        <v>151</v>
      </c>
    </row>
    <row r="113" spans="1:8" x14ac:dyDescent="0.2">
      <c r="A113" s="22"/>
      <c r="B113" s="22"/>
      <c r="C113" s="32"/>
      <c r="D113" s="22"/>
      <c r="E113" s="22"/>
      <c r="F113" s="33"/>
      <c r="G113" s="33"/>
      <c r="H113" s="24" t="s">
        <v>151</v>
      </c>
    </row>
    <row r="114" spans="1:8" x14ac:dyDescent="0.2">
      <c r="A114" s="22"/>
      <c r="B114" s="22"/>
      <c r="C114" s="23" t="s">
        <v>164</v>
      </c>
      <c r="D114" s="22"/>
      <c r="E114" s="22"/>
      <c r="F114" s="33"/>
      <c r="G114" s="33"/>
      <c r="H114" s="24" t="s">
        <v>151</v>
      </c>
    </row>
    <row r="115" spans="1:8" x14ac:dyDescent="0.2">
      <c r="A115" s="22"/>
      <c r="B115" s="22"/>
      <c r="C115" s="23" t="s">
        <v>165</v>
      </c>
      <c r="D115" s="22"/>
      <c r="E115" s="22"/>
      <c r="F115" s="33"/>
      <c r="G115" s="33"/>
      <c r="H115" s="24" t="s">
        <v>151</v>
      </c>
    </row>
    <row r="116" spans="1:8" x14ac:dyDescent="0.2">
      <c r="A116" s="22"/>
      <c r="B116" s="22"/>
      <c r="C116" s="23" t="s">
        <v>150</v>
      </c>
      <c r="D116" s="22"/>
      <c r="E116" s="22" t="s">
        <v>151</v>
      </c>
      <c r="F116" s="34" t="s">
        <v>153</v>
      </c>
      <c r="G116" s="31">
        <v>0</v>
      </c>
      <c r="H116" s="24" t="s">
        <v>151</v>
      </c>
    </row>
    <row r="117" spans="1:8" x14ac:dyDescent="0.2">
      <c r="A117" s="22"/>
      <c r="B117" s="22"/>
      <c r="C117" s="32"/>
      <c r="D117" s="22"/>
      <c r="E117" s="22"/>
      <c r="F117" s="33"/>
      <c r="G117" s="33"/>
      <c r="H117" s="24" t="s">
        <v>151</v>
      </c>
    </row>
    <row r="118" spans="1:8" x14ac:dyDescent="0.2">
      <c r="A118" s="22"/>
      <c r="B118" s="22"/>
      <c r="C118" s="23" t="s">
        <v>166</v>
      </c>
      <c r="D118" s="22"/>
      <c r="E118" s="22"/>
      <c r="F118" s="33"/>
      <c r="G118" s="33"/>
      <c r="H118" s="24" t="s">
        <v>151</v>
      </c>
    </row>
    <row r="119" spans="1:8" x14ac:dyDescent="0.2">
      <c r="A119" s="22"/>
      <c r="B119" s="22"/>
      <c r="C119" s="23" t="s">
        <v>150</v>
      </c>
      <c r="D119" s="22"/>
      <c r="E119" s="22" t="s">
        <v>151</v>
      </c>
      <c r="F119" s="34" t="s">
        <v>153</v>
      </c>
      <c r="G119" s="31">
        <v>0</v>
      </c>
      <c r="H119" s="24" t="s">
        <v>151</v>
      </c>
    </row>
    <row r="120" spans="1:8" x14ac:dyDescent="0.2">
      <c r="A120" s="22"/>
      <c r="B120" s="22"/>
      <c r="C120" s="32"/>
      <c r="D120" s="22"/>
      <c r="E120" s="22"/>
      <c r="F120" s="33"/>
      <c r="G120" s="33"/>
      <c r="H120" s="24" t="s">
        <v>151</v>
      </c>
    </row>
    <row r="121" spans="1:8" x14ac:dyDescent="0.2">
      <c r="A121" s="22"/>
      <c r="B121" s="22"/>
      <c r="C121" s="23" t="s">
        <v>167</v>
      </c>
      <c r="D121" s="22"/>
      <c r="E121" s="22"/>
      <c r="F121" s="33"/>
      <c r="G121" s="33"/>
      <c r="H121" s="24" t="s">
        <v>151</v>
      </c>
    </row>
    <row r="122" spans="1:8" x14ac:dyDescent="0.2">
      <c r="A122" s="25">
        <v>1</v>
      </c>
      <c r="B122" s="26" t="s">
        <v>673</v>
      </c>
      <c r="C122" s="26" t="s">
        <v>1030</v>
      </c>
      <c r="D122" s="26" t="s">
        <v>538</v>
      </c>
      <c r="E122" s="27">
        <v>500000</v>
      </c>
      <c r="F122" s="28">
        <v>493.54599999999999</v>
      </c>
      <c r="G122" s="29">
        <v>2.140945E-2</v>
      </c>
      <c r="H122" s="24">
        <v>6.45</v>
      </c>
    </row>
    <row r="123" spans="1:8" x14ac:dyDescent="0.2">
      <c r="A123" s="25">
        <v>2</v>
      </c>
      <c r="B123" s="26" t="s">
        <v>674</v>
      </c>
      <c r="C123" s="26" t="s">
        <v>1029</v>
      </c>
      <c r="D123" s="26" t="s">
        <v>538</v>
      </c>
      <c r="E123" s="27">
        <v>500000</v>
      </c>
      <c r="F123" s="28">
        <v>487.87200000000001</v>
      </c>
      <c r="G123" s="29">
        <v>2.1163319999999999E-2</v>
      </c>
      <c r="H123" s="24">
        <v>6.5750000000000002</v>
      </c>
    </row>
    <row r="124" spans="1:8" x14ac:dyDescent="0.2">
      <c r="A124" s="25">
        <v>3</v>
      </c>
      <c r="B124" s="26" t="s">
        <v>675</v>
      </c>
      <c r="C124" s="26" t="s">
        <v>1031</v>
      </c>
      <c r="D124" s="26" t="s">
        <v>538</v>
      </c>
      <c r="E124" s="27">
        <v>500000</v>
      </c>
      <c r="F124" s="28">
        <v>487.358</v>
      </c>
      <c r="G124" s="29">
        <v>2.114102E-2</v>
      </c>
      <c r="H124" s="24">
        <v>6.5750000000000002</v>
      </c>
    </row>
    <row r="125" spans="1:8" x14ac:dyDescent="0.2">
      <c r="A125" s="25">
        <v>4</v>
      </c>
      <c r="B125" s="26" t="s">
        <v>537</v>
      </c>
      <c r="C125" s="26" t="s">
        <v>1025</v>
      </c>
      <c r="D125" s="26" t="s">
        <v>538</v>
      </c>
      <c r="E125" s="27">
        <v>500000</v>
      </c>
      <c r="F125" s="28">
        <v>486.625</v>
      </c>
      <c r="G125" s="29">
        <v>2.1109220000000001E-2</v>
      </c>
      <c r="H125" s="24">
        <v>6.6</v>
      </c>
    </row>
    <row r="126" spans="1:8" x14ac:dyDescent="0.2">
      <c r="A126" s="25">
        <v>5</v>
      </c>
      <c r="B126" s="26" t="s">
        <v>676</v>
      </c>
      <c r="C126" s="26" t="s">
        <v>1032</v>
      </c>
      <c r="D126" s="26" t="s">
        <v>538</v>
      </c>
      <c r="E126" s="27">
        <v>500000</v>
      </c>
      <c r="F126" s="28">
        <v>475.43650000000002</v>
      </c>
      <c r="G126" s="29">
        <v>2.0623880000000001E-2</v>
      </c>
      <c r="H126" s="24">
        <v>6.64</v>
      </c>
    </row>
    <row r="127" spans="1:8" x14ac:dyDescent="0.2">
      <c r="A127" s="22"/>
      <c r="B127" s="22"/>
      <c r="C127" s="23" t="s">
        <v>150</v>
      </c>
      <c r="D127" s="22"/>
      <c r="E127" s="22" t="s">
        <v>151</v>
      </c>
      <c r="F127" s="30">
        <v>2430.8375000000001</v>
      </c>
      <c r="G127" s="31">
        <v>0.10544689</v>
      </c>
      <c r="H127" s="24" t="s">
        <v>151</v>
      </c>
    </row>
    <row r="128" spans="1:8" x14ac:dyDescent="0.2">
      <c r="A128" s="22"/>
      <c r="B128" s="22"/>
      <c r="C128" s="32"/>
      <c r="D128" s="22"/>
      <c r="E128" s="22"/>
      <c r="F128" s="33"/>
      <c r="G128" s="33"/>
      <c r="H128" s="24" t="s">
        <v>151</v>
      </c>
    </row>
    <row r="129" spans="1:8" x14ac:dyDescent="0.2">
      <c r="A129" s="22"/>
      <c r="B129" s="22"/>
      <c r="C129" s="23" t="s">
        <v>168</v>
      </c>
      <c r="D129" s="22"/>
      <c r="E129" s="22"/>
      <c r="F129" s="33"/>
      <c r="G129" s="33"/>
      <c r="H129" s="24" t="s">
        <v>151</v>
      </c>
    </row>
    <row r="130" spans="1:8" x14ac:dyDescent="0.2">
      <c r="A130" s="25">
        <v>1</v>
      </c>
      <c r="B130" s="26"/>
      <c r="C130" s="26" t="s">
        <v>169</v>
      </c>
      <c r="D130" s="26"/>
      <c r="E130" s="35"/>
      <c r="F130" s="28">
        <v>1406.657454297</v>
      </c>
      <c r="G130" s="29">
        <v>6.1019160000000003E-2</v>
      </c>
      <c r="H130" s="24">
        <v>6.66</v>
      </c>
    </row>
    <row r="131" spans="1:8" x14ac:dyDescent="0.2">
      <c r="A131" s="22"/>
      <c r="B131" s="22"/>
      <c r="C131" s="23" t="s">
        <v>150</v>
      </c>
      <c r="D131" s="22"/>
      <c r="E131" s="22" t="s">
        <v>151</v>
      </c>
      <c r="F131" s="30">
        <v>1406.657454297</v>
      </c>
      <c r="G131" s="31">
        <v>6.1019160000000003E-2</v>
      </c>
      <c r="H131" s="24" t="s">
        <v>151</v>
      </c>
    </row>
    <row r="132" spans="1:8" x14ac:dyDescent="0.2">
      <c r="A132" s="22"/>
      <c r="B132" s="22"/>
      <c r="C132" s="32"/>
      <c r="D132" s="22"/>
      <c r="E132" s="22"/>
      <c r="F132" s="33"/>
      <c r="G132" s="33"/>
      <c r="H132" s="24" t="s">
        <v>151</v>
      </c>
    </row>
    <row r="133" spans="1:8" x14ac:dyDescent="0.2">
      <c r="A133" s="22"/>
      <c r="B133" s="22"/>
      <c r="C133" s="23" t="s">
        <v>170</v>
      </c>
      <c r="D133" s="22"/>
      <c r="E133" s="22"/>
      <c r="F133" s="30">
        <v>3837.4949542969998</v>
      </c>
      <c r="G133" s="31">
        <v>0.16646605</v>
      </c>
      <c r="H133" s="24" t="s">
        <v>151</v>
      </c>
    </row>
    <row r="134" spans="1:8" x14ac:dyDescent="0.2">
      <c r="A134" s="22"/>
      <c r="B134" s="22"/>
      <c r="C134" s="33"/>
      <c r="D134" s="22"/>
      <c r="E134" s="22"/>
      <c r="F134" s="22"/>
      <c r="G134" s="22"/>
      <c r="H134" s="24" t="s">
        <v>151</v>
      </c>
    </row>
    <row r="135" spans="1:8" x14ac:dyDescent="0.2">
      <c r="A135" s="22"/>
      <c r="B135" s="22"/>
      <c r="C135" s="23" t="s">
        <v>171</v>
      </c>
      <c r="D135" s="22"/>
      <c r="E135" s="22"/>
      <c r="F135" s="22"/>
      <c r="G135" s="22"/>
      <c r="H135" s="24" t="s">
        <v>151</v>
      </c>
    </row>
    <row r="136" spans="1:8" x14ac:dyDescent="0.2">
      <c r="A136" s="22"/>
      <c r="B136" s="22"/>
      <c r="C136" s="23" t="s">
        <v>172</v>
      </c>
      <c r="D136" s="22"/>
      <c r="E136" s="22"/>
      <c r="F136" s="22"/>
      <c r="G136" s="22"/>
      <c r="H136" s="24" t="s">
        <v>151</v>
      </c>
    </row>
    <row r="137" spans="1:8" x14ac:dyDescent="0.2">
      <c r="A137" s="25">
        <v>1</v>
      </c>
      <c r="B137" s="26" t="s">
        <v>338</v>
      </c>
      <c r="C137" s="26" t="s">
        <v>909</v>
      </c>
      <c r="D137" s="26"/>
      <c r="E137" s="90">
        <v>68088.907000000007</v>
      </c>
      <c r="F137" s="28">
        <v>1522.7499847730001</v>
      </c>
      <c r="G137" s="29">
        <v>6.605511E-2</v>
      </c>
      <c r="H137" s="24" t="s">
        <v>151</v>
      </c>
    </row>
    <row r="138" spans="1:8" ht="25.5" x14ac:dyDescent="0.2">
      <c r="A138" s="25">
        <v>2</v>
      </c>
      <c r="B138" s="26" t="s">
        <v>645</v>
      </c>
      <c r="C138" s="26" t="s">
        <v>646</v>
      </c>
      <c r="D138" s="26"/>
      <c r="E138" s="90">
        <v>6936582.6076999996</v>
      </c>
      <c r="F138" s="28">
        <v>1000.137290126</v>
      </c>
      <c r="G138" s="29">
        <v>4.3384789999999999E-2</v>
      </c>
      <c r="H138" s="24" t="s">
        <v>151</v>
      </c>
    </row>
    <row r="139" spans="1:8" x14ac:dyDescent="0.2">
      <c r="A139" s="22"/>
      <c r="B139" s="22"/>
      <c r="C139" s="23" t="s">
        <v>150</v>
      </c>
      <c r="D139" s="22"/>
      <c r="E139" s="22" t="s">
        <v>151</v>
      </c>
      <c r="F139" s="30">
        <v>2522.8872748990002</v>
      </c>
      <c r="G139" s="31">
        <v>0.10943990000000001</v>
      </c>
      <c r="H139" s="24" t="s">
        <v>151</v>
      </c>
    </row>
    <row r="140" spans="1:8" x14ac:dyDescent="0.2">
      <c r="A140" s="22"/>
      <c r="B140" s="22"/>
      <c r="C140" s="32"/>
      <c r="D140" s="22"/>
      <c r="E140" s="22"/>
      <c r="F140" s="33"/>
      <c r="G140" s="33"/>
      <c r="H140" s="24" t="s">
        <v>151</v>
      </c>
    </row>
    <row r="141" spans="1:8" x14ac:dyDescent="0.2">
      <c r="A141" s="22"/>
      <c r="B141" s="22"/>
      <c r="C141" s="23" t="s">
        <v>173</v>
      </c>
      <c r="D141" s="22"/>
      <c r="E141" s="22"/>
      <c r="F141" s="22"/>
      <c r="G141" s="22"/>
      <c r="H141" s="24" t="s">
        <v>151</v>
      </c>
    </row>
    <row r="142" spans="1:8" x14ac:dyDescent="0.2">
      <c r="A142" s="22"/>
      <c r="B142" s="22"/>
      <c r="C142" s="23" t="s">
        <v>174</v>
      </c>
      <c r="D142" s="22"/>
      <c r="E142" s="22"/>
      <c r="F142" s="22"/>
      <c r="G142" s="22"/>
      <c r="H142" s="24" t="s">
        <v>151</v>
      </c>
    </row>
    <row r="143" spans="1:8" x14ac:dyDescent="0.2">
      <c r="A143" s="22"/>
      <c r="B143" s="22"/>
      <c r="C143" s="23" t="s">
        <v>150</v>
      </c>
      <c r="D143" s="22"/>
      <c r="E143" s="22" t="s">
        <v>151</v>
      </c>
      <c r="F143" s="34" t="s">
        <v>153</v>
      </c>
      <c r="G143" s="31">
        <v>0</v>
      </c>
      <c r="H143" s="24" t="s">
        <v>151</v>
      </c>
    </row>
    <row r="144" spans="1:8" x14ac:dyDescent="0.2">
      <c r="A144" s="22"/>
      <c r="B144" s="22"/>
      <c r="C144" s="32"/>
      <c r="D144" s="22"/>
      <c r="E144" s="22"/>
      <c r="F144" s="33"/>
      <c r="G144" s="33"/>
      <c r="H144" s="24" t="s">
        <v>151</v>
      </c>
    </row>
    <row r="145" spans="1:16" x14ac:dyDescent="0.2">
      <c r="A145" s="22"/>
      <c r="B145" s="22"/>
      <c r="C145" s="23" t="s">
        <v>175</v>
      </c>
      <c r="D145" s="22"/>
      <c r="E145" s="22"/>
      <c r="F145" s="33"/>
      <c r="G145" s="33"/>
      <c r="H145" s="24" t="s">
        <v>151</v>
      </c>
    </row>
    <row r="146" spans="1:16" x14ac:dyDescent="0.2">
      <c r="A146" s="22"/>
      <c r="B146" s="22"/>
      <c r="C146" s="23" t="s">
        <v>150</v>
      </c>
      <c r="D146" s="22"/>
      <c r="E146" s="22" t="s">
        <v>151</v>
      </c>
      <c r="F146" s="34" t="s">
        <v>153</v>
      </c>
      <c r="G146" s="31">
        <v>0</v>
      </c>
      <c r="H146" s="24" t="s">
        <v>151</v>
      </c>
    </row>
    <row r="147" spans="1:16" x14ac:dyDescent="0.2">
      <c r="A147" s="22"/>
      <c r="B147" s="22"/>
      <c r="C147" s="32"/>
      <c r="D147" s="22"/>
      <c r="E147" s="22"/>
      <c r="F147" s="33"/>
      <c r="G147" s="33"/>
      <c r="H147" s="24" t="s">
        <v>151</v>
      </c>
    </row>
    <row r="148" spans="1:16" x14ac:dyDescent="0.2">
      <c r="A148" s="35"/>
      <c r="B148" s="26"/>
      <c r="C148" s="26" t="s">
        <v>677</v>
      </c>
      <c r="D148" s="26"/>
      <c r="E148" s="35"/>
      <c r="F148" s="28">
        <v>-97.406494899999998</v>
      </c>
      <c r="G148" s="29">
        <v>-4.2253799999999999E-3</v>
      </c>
      <c r="H148" s="24" t="s">
        <v>151</v>
      </c>
    </row>
    <row r="149" spans="1:16" x14ac:dyDescent="0.2">
      <c r="A149" s="35"/>
      <c r="B149" s="26"/>
      <c r="C149" s="89" t="s">
        <v>912</v>
      </c>
      <c r="D149" s="26"/>
      <c r="E149" s="35"/>
      <c r="F149" s="28">
        <f>15868.11518064+F94</f>
        <v>11.173713139998654</v>
      </c>
      <c r="G149" s="29">
        <f>F149/F150</f>
        <v>4.8470261206857155E-4</v>
      </c>
      <c r="H149" s="24" t="s">
        <v>151</v>
      </c>
    </row>
    <row r="150" spans="1:16" x14ac:dyDescent="0.2">
      <c r="A150" s="32"/>
      <c r="B150" s="32"/>
      <c r="C150" s="23" t="s">
        <v>177</v>
      </c>
      <c r="D150" s="33"/>
      <c r="E150" s="33"/>
      <c r="F150" s="30">
        <f>F149+F148+F139+F133+F112+F96</f>
        <v>23052.719052435998</v>
      </c>
      <c r="G150" s="36">
        <f>G149+G148+G139+G133+G112+G96</f>
        <v>1.0000000026120688</v>
      </c>
      <c r="H150" s="24" t="s">
        <v>151</v>
      </c>
    </row>
    <row r="151" spans="1:16" x14ac:dyDescent="0.2">
      <c r="A151" s="37"/>
      <c r="B151" s="37"/>
      <c r="C151" s="37"/>
      <c r="D151" s="38"/>
      <c r="E151" s="38"/>
      <c r="F151" s="38"/>
      <c r="G151" s="38"/>
    </row>
    <row r="152" spans="1:16" x14ac:dyDescent="0.2">
      <c r="A152" s="39"/>
      <c r="B152" s="230" t="s">
        <v>901</v>
      </c>
      <c r="C152" s="230"/>
      <c r="D152" s="230"/>
      <c r="E152" s="230"/>
      <c r="F152" s="230"/>
      <c r="G152" s="230"/>
      <c r="H152" s="230"/>
    </row>
    <row r="153" spans="1:16" x14ac:dyDescent="0.2">
      <c r="A153" s="39"/>
      <c r="B153" s="230" t="s">
        <v>902</v>
      </c>
      <c r="C153" s="230"/>
      <c r="D153" s="230"/>
      <c r="E153" s="230"/>
      <c r="F153" s="230"/>
      <c r="G153" s="230"/>
      <c r="H153" s="230"/>
    </row>
    <row r="154" spans="1:16" x14ac:dyDescent="0.2">
      <c r="A154" s="39"/>
      <c r="B154" s="230" t="s">
        <v>903</v>
      </c>
      <c r="C154" s="230"/>
      <c r="D154" s="230"/>
      <c r="E154" s="230"/>
      <c r="F154" s="230"/>
      <c r="G154" s="230"/>
      <c r="H154" s="230"/>
    </row>
    <row r="155" spans="1:16" s="43" customFormat="1" ht="66.75" customHeight="1" x14ac:dyDescent="0.25">
      <c r="A155" s="42"/>
      <c r="B155" s="231" t="s">
        <v>904</v>
      </c>
      <c r="C155" s="231"/>
      <c r="D155" s="231"/>
      <c r="E155" s="231"/>
      <c r="F155" s="231"/>
      <c r="G155" s="231"/>
      <c r="H155" s="231"/>
      <c r="I155"/>
      <c r="J155"/>
      <c r="K155"/>
      <c r="L155"/>
      <c r="M155"/>
      <c r="N155"/>
      <c r="O155"/>
      <c r="P155"/>
    </row>
    <row r="156" spans="1:16" x14ac:dyDescent="0.2">
      <c r="A156" s="39"/>
      <c r="B156" s="230" t="s">
        <v>905</v>
      </c>
      <c r="C156" s="230"/>
      <c r="D156" s="230"/>
      <c r="E156" s="230"/>
      <c r="F156" s="230"/>
      <c r="G156" s="230"/>
      <c r="H156" s="230"/>
    </row>
    <row r="157" spans="1:16" x14ac:dyDescent="0.2">
      <c r="A157" s="44"/>
      <c r="B157" s="44"/>
      <c r="C157" s="44"/>
      <c r="D157" s="45"/>
      <c r="E157" s="45"/>
      <c r="F157" s="45"/>
      <c r="G157" s="45"/>
    </row>
    <row r="158" spans="1:16" x14ac:dyDescent="0.2">
      <c r="A158" s="44"/>
      <c r="B158" s="232" t="s">
        <v>178</v>
      </c>
      <c r="C158" s="233"/>
      <c r="D158" s="234"/>
      <c r="E158" s="46"/>
      <c r="F158" s="45"/>
      <c r="G158" s="45"/>
    </row>
    <row r="159" spans="1:16" x14ac:dyDescent="0.2">
      <c r="A159" s="44"/>
      <c r="B159" s="227" t="s">
        <v>179</v>
      </c>
      <c r="C159" s="228"/>
      <c r="D159" s="120" t="s">
        <v>921</v>
      </c>
      <c r="E159" s="46"/>
      <c r="F159" s="45"/>
      <c r="G159" s="45"/>
    </row>
    <row r="160" spans="1:16" x14ac:dyDescent="0.2">
      <c r="A160" s="44"/>
      <c r="B160" s="227" t="s">
        <v>181</v>
      </c>
      <c r="C160" s="228"/>
      <c r="D160" s="23" t="s">
        <v>180</v>
      </c>
      <c r="E160" s="46"/>
      <c r="F160" s="45"/>
      <c r="G160" s="45"/>
    </row>
    <row r="161" spans="1:14" x14ac:dyDescent="0.2">
      <c r="A161" s="44"/>
      <c r="B161" s="227" t="s">
        <v>182</v>
      </c>
      <c r="C161" s="228"/>
      <c r="D161" s="33" t="s">
        <v>151</v>
      </c>
      <c r="E161" s="46"/>
      <c r="F161" s="45"/>
      <c r="G161" s="45"/>
    </row>
    <row r="162" spans="1:14" x14ac:dyDescent="0.2">
      <c r="A162" s="48"/>
      <c r="B162" s="49" t="s">
        <v>151</v>
      </c>
      <c r="C162" s="49" t="s">
        <v>908</v>
      </c>
      <c r="D162" s="49" t="s">
        <v>183</v>
      </c>
      <c r="E162" s="48"/>
      <c r="F162" s="48"/>
      <c r="G162" s="48"/>
      <c r="H162" s="48"/>
    </row>
    <row r="163" spans="1:14" x14ac:dyDescent="0.2">
      <c r="A163" s="50"/>
      <c r="B163" s="51" t="s">
        <v>184</v>
      </c>
      <c r="C163" s="52">
        <v>45596</v>
      </c>
      <c r="D163" s="52">
        <v>45626</v>
      </c>
      <c r="E163" s="50"/>
      <c r="F163" s="50"/>
      <c r="G163" s="50"/>
    </row>
    <row r="164" spans="1:14" x14ac:dyDescent="0.2">
      <c r="A164" s="50"/>
      <c r="B164" s="26" t="s">
        <v>185</v>
      </c>
      <c r="C164" s="53">
        <v>14.4985</v>
      </c>
      <c r="D164" s="53">
        <v>14.583600000000001</v>
      </c>
      <c r="E164" s="50"/>
      <c r="F164" s="54"/>
      <c r="G164" s="55"/>
    </row>
    <row r="165" spans="1:14" ht="25.5" x14ac:dyDescent="0.2">
      <c r="A165" s="50"/>
      <c r="B165" s="89" t="s">
        <v>922</v>
      </c>
      <c r="C165" s="53">
        <v>12.5372</v>
      </c>
      <c r="D165" s="53">
        <v>12.610799999999999</v>
      </c>
      <c r="E165" s="50"/>
      <c r="F165" s="54"/>
      <c r="G165" s="55"/>
    </row>
    <row r="166" spans="1:14" x14ac:dyDescent="0.2">
      <c r="A166" s="50"/>
      <c r="B166" s="26" t="s">
        <v>186</v>
      </c>
      <c r="C166" s="53">
        <v>13.8268</v>
      </c>
      <c r="D166" s="53">
        <v>13.899699999999999</v>
      </c>
      <c r="E166" s="50"/>
      <c r="F166" s="54"/>
      <c r="G166" s="55"/>
    </row>
    <row r="167" spans="1:14" ht="25.5" x14ac:dyDescent="0.2">
      <c r="A167" s="50"/>
      <c r="B167" s="89" t="s">
        <v>923</v>
      </c>
      <c r="C167" s="53">
        <v>12.1563</v>
      </c>
      <c r="D167" s="53">
        <v>12.2204</v>
      </c>
      <c r="E167" s="50"/>
      <c r="F167" s="54"/>
      <c r="G167" s="55"/>
    </row>
    <row r="168" spans="1:14" x14ac:dyDescent="0.2">
      <c r="A168" s="50"/>
      <c r="B168" s="50"/>
      <c r="C168" s="50"/>
      <c r="D168" s="50"/>
      <c r="E168" s="50"/>
      <c r="F168" s="50"/>
      <c r="G168" s="50"/>
    </row>
    <row r="169" spans="1:14" x14ac:dyDescent="0.2">
      <c r="A169" s="48"/>
      <c r="B169" s="235" t="s">
        <v>910</v>
      </c>
      <c r="C169" s="236"/>
      <c r="D169" s="47" t="s">
        <v>180</v>
      </c>
      <c r="E169" s="48"/>
      <c r="F169" s="48"/>
      <c r="G169" s="48"/>
    </row>
    <row r="170" spans="1:14" x14ac:dyDescent="0.2">
      <c r="A170" s="48"/>
      <c r="B170" s="91"/>
      <c r="C170" s="91"/>
      <c r="D170" s="91"/>
      <c r="E170" s="48"/>
      <c r="F170" s="48"/>
      <c r="G170" s="48"/>
    </row>
    <row r="171" spans="1:14" ht="29.1" customHeight="1" x14ac:dyDescent="0.2">
      <c r="A171" s="48"/>
      <c r="B171" s="235" t="s">
        <v>187</v>
      </c>
      <c r="C171" s="236"/>
      <c r="D171" s="47" t="s">
        <v>924</v>
      </c>
      <c r="E171" s="58"/>
      <c r="F171" s="48"/>
      <c r="G171" s="48"/>
    </row>
    <row r="172" spans="1:14" ht="29.1" customHeight="1" x14ac:dyDescent="0.2">
      <c r="A172" s="48"/>
      <c r="B172" s="235" t="s">
        <v>188</v>
      </c>
      <c r="C172" s="236"/>
      <c r="D172" s="47" t="s">
        <v>180</v>
      </c>
      <c r="E172" s="58"/>
      <c r="F172" s="48"/>
      <c r="G172" s="48"/>
      <c r="I172" s="121"/>
    </row>
    <row r="173" spans="1:14" ht="17.100000000000001" customHeight="1" x14ac:dyDescent="0.2">
      <c r="A173" s="48"/>
      <c r="B173" s="235" t="s">
        <v>189</v>
      </c>
      <c r="C173" s="236"/>
      <c r="D173" s="47" t="s">
        <v>180</v>
      </c>
      <c r="E173" s="58"/>
      <c r="F173" s="48"/>
      <c r="G173" s="48"/>
    </row>
    <row r="174" spans="1:14" ht="17.100000000000001" customHeight="1" x14ac:dyDescent="0.2">
      <c r="A174" s="48"/>
      <c r="B174" s="235" t="s">
        <v>190</v>
      </c>
      <c r="C174" s="236"/>
      <c r="D174" s="59">
        <v>9.6097392419821439</v>
      </c>
      <c r="E174" s="48"/>
      <c r="F174" s="40"/>
      <c r="G174" s="60"/>
    </row>
    <row r="176" spans="1:14" s="97" customFormat="1" x14ac:dyDescent="0.2">
      <c r="B176" s="122" t="s">
        <v>1061</v>
      </c>
      <c r="C176" s="122"/>
      <c r="D176" s="122"/>
      <c r="E176" s="9"/>
      <c r="F176" s="10"/>
      <c r="I176"/>
      <c r="J176"/>
      <c r="K176"/>
      <c r="L176"/>
      <c r="M176"/>
      <c r="N176"/>
    </row>
    <row r="177" spans="2:16" s="97" customFormat="1" ht="63.75" x14ac:dyDescent="0.2">
      <c r="B177" s="100" t="s">
        <v>925</v>
      </c>
      <c r="C177" s="100" t="s">
        <v>926</v>
      </c>
      <c r="D177" s="100" t="s">
        <v>927</v>
      </c>
      <c r="E177" s="100" t="s">
        <v>928</v>
      </c>
      <c r="F177" s="100" t="s">
        <v>929</v>
      </c>
      <c r="I177"/>
      <c r="J177"/>
      <c r="K177"/>
      <c r="L177"/>
      <c r="M177"/>
      <c r="N177"/>
    </row>
    <row r="178" spans="2:16" s="99" customFormat="1" ht="38.25" x14ac:dyDescent="0.2">
      <c r="B178" s="101" t="s">
        <v>930</v>
      </c>
      <c r="C178" s="102" t="s">
        <v>931</v>
      </c>
      <c r="D178" s="103">
        <v>0</v>
      </c>
      <c r="E178" s="8">
        <v>0</v>
      </c>
      <c r="F178" s="104">
        <v>50</v>
      </c>
      <c r="I178"/>
      <c r="J178"/>
      <c r="K178"/>
      <c r="L178"/>
      <c r="M178"/>
      <c r="N178"/>
      <c r="O178" s="97"/>
      <c r="P178" s="97"/>
    </row>
    <row r="179" spans="2:16" s="97" customFormat="1" x14ac:dyDescent="0.2">
      <c r="I179"/>
      <c r="J179"/>
      <c r="K179"/>
      <c r="L179"/>
      <c r="M179"/>
      <c r="N179"/>
      <c r="O179"/>
      <c r="P179"/>
    </row>
    <row r="180" spans="2:16" s="97" customFormat="1" x14ac:dyDescent="0.2">
      <c r="B180" s="256" t="s">
        <v>944</v>
      </c>
      <c r="C180" s="257"/>
      <c r="D180" s="258"/>
      <c r="I180"/>
      <c r="J180"/>
      <c r="K180"/>
      <c r="L180"/>
      <c r="M180"/>
      <c r="N180"/>
      <c r="O180"/>
      <c r="P180"/>
    </row>
    <row r="181" spans="2:16" s="97" customFormat="1" ht="25.5" x14ac:dyDescent="0.2">
      <c r="B181" s="246" t="s">
        <v>945</v>
      </c>
      <c r="C181" s="246"/>
      <c r="D181" s="115" t="s">
        <v>649</v>
      </c>
      <c r="I181"/>
      <c r="J181"/>
      <c r="K181"/>
      <c r="L181"/>
      <c r="M181"/>
      <c r="N181"/>
      <c r="O181"/>
      <c r="P181"/>
    </row>
    <row r="182" spans="2:16" s="97" customFormat="1" x14ac:dyDescent="0.2">
      <c r="B182" s="246" t="s">
        <v>946</v>
      </c>
      <c r="C182" s="246"/>
      <c r="D182" s="123"/>
      <c r="I182"/>
      <c r="J182"/>
      <c r="K182"/>
      <c r="L182"/>
      <c r="M182"/>
      <c r="N182"/>
      <c r="O182"/>
      <c r="P182"/>
    </row>
    <row r="183" spans="2:16" s="97" customFormat="1" x14ac:dyDescent="0.2">
      <c r="B183" s="247"/>
      <c r="C183" s="249"/>
      <c r="D183" s="116"/>
      <c r="I183"/>
      <c r="J183"/>
      <c r="K183"/>
      <c r="L183"/>
      <c r="M183"/>
      <c r="N183"/>
      <c r="O183"/>
      <c r="P183"/>
    </row>
    <row r="184" spans="2:16" s="97" customFormat="1" x14ac:dyDescent="0.2">
      <c r="B184" s="246" t="s">
        <v>947</v>
      </c>
      <c r="C184" s="246"/>
      <c r="D184" s="117">
        <v>5.5265537337746817</v>
      </c>
      <c r="I184"/>
      <c r="J184"/>
      <c r="K184"/>
      <c r="L184"/>
      <c r="M184"/>
      <c r="N184"/>
      <c r="O184"/>
      <c r="P184"/>
    </row>
    <row r="185" spans="2:16" s="97" customFormat="1" x14ac:dyDescent="0.2">
      <c r="B185" s="247"/>
      <c r="C185" s="249"/>
      <c r="D185" s="116"/>
      <c r="I185"/>
      <c r="J185"/>
      <c r="K185"/>
      <c r="L185"/>
      <c r="M185"/>
      <c r="N185"/>
      <c r="O185"/>
      <c r="P185"/>
    </row>
    <row r="186" spans="2:16" s="97" customFormat="1" x14ac:dyDescent="0.2">
      <c r="B186" s="246" t="s">
        <v>948</v>
      </c>
      <c r="C186" s="246"/>
      <c r="D186" s="117">
        <v>0.47640892220737485</v>
      </c>
      <c r="I186"/>
      <c r="J186"/>
      <c r="K186"/>
      <c r="L186"/>
      <c r="M186"/>
      <c r="N186"/>
      <c r="O186"/>
      <c r="P186"/>
    </row>
    <row r="187" spans="2:16" s="97" customFormat="1" x14ac:dyDescent="0.2">
      <c r="B187" s="246" t="s">
        <v>949</v>
      </c>
      <c r="C187" s="246"/>
      <c r="D187" s="117">
        <v>0.51224047570904729</v>
      </c>
      <c r="I187"/>
      <c r="J187"/>
      <c r="K187"/>
      <c r="L187"/>
      <c r="M187"/>
      <c r="N187"/>
      <c r="O187"/>
      <c r="P187"/>
    </row>
    <row r="188" spans="2:16" s="97" customFormat="1" x14ac:dyDescent="0.2">
      <c r="B188" s="247"/>
      <c r="C188" s="249"/>
      <c r="D188" s="116"/>
      <c r="I188"/>
      <c r="J188"/>
      <c r="K188"/>
      <c r="L188"/>
      <c r="M188"/>
      <c r="N188"/>
      <c r="O188"/>
      <c r="P188"/>
    </row>
    <row r="189" spans="2:16" s="97" customFormat="1" x14ac:dyDescent="0.2">
      <c r="B189" s="246" t="s">
        <v>950</v>
      </c>
      <c r="C189" s="246"/>
      <c r="D189" s="119" t="s">
        <v>1060</v>
      </c>
      <c r="I189"/>
      <c r="J189"/>
      <c r="K189"/>
      <c r="L189"/>
      <c r="M189"/>
      <c r="N189"/>
      <c r="O189"/>
      <c r="P189"/>
    </row>
    <row r="190" spans="2:16" s="97" customFormat="1" x14ac:dyDescent="0.2">
      <c r="B190" s="247" t="s">
        <v>951</v>
      </c>
      <c r="C190" s="248"/>
      <c r="D190" s="249"/>
      <c r="I190"/>
      <c r="J190"/>
      <c r="K190"/>
      <c r="L190"/>
      <c r="M190"/>
      <c r="N190"/>
      <c r="O190"/>
      <c r="P190"/>
    </row>
    <row r="192" spans="2:16" x14ac:dyDescent="0.2">
      <c r="B192" s="237" t="s">
        <v>1039</v>
      </c>
      <c r="C192" s="237"/>
    </row>
    <row r="194" spans="2:10" ht="153.75" customHeight="1" x14ac:dyDescent="0.2"/>
    <row r="197" spans="2:10" x14ac:dyDescent="0.2">
      <c r="B197" s="61" t="s">
        <v>1040</v>
      </c>
      <c r="C197" s="62"/>
      <c r="D197" s="61"/>
    </row>
    <row r="198" spans="2:10" x14ac:dyDescent="0.2">
      <c r="B198" s="61" t="s">
        <v>1055</v>
      </c>
      <c r="D198" s="61"/>
    </row>
    <row r="199" spans="2:10" ht="165" customHeight="1" x14ac:dyDescent="0.2"/>
    <row r="201" spans="2:10" x14ac:dyDescent="0.2">
      <c r="J201" s="21"/>
    </row>
  </sheetData>
  <mergeCells count="29">
    <mergeCell ref="B192:C192"/>
    <mergeCell ref="B160:C160"/>
    <mergeCell ref="B161:C161"/>
    <mergeCell ref="B169:C169"/>
    <mergeCell ref="B173:C173"/>
    <mergeCell ref="B174:C174"/>
    <mergeCell ref="B171:C171"/>
    <mergeCell ref="B172:C172"/>
    <mergeCell ref="B180:D180"/>
    <mergeCell ref="B181:C181"/>
    <mergeCell ref="B182:C182"/>
    <mergeCell ref="B183:C183"/>
    <mergeCell ref="B184:C184"/>
    <mergeCell ref="B190:D190"/>
    <mergeCell ref="B185:C185"/>
    <mergeCell ref="B186:C186"/>
    <mergeCell ref="B187:C187"/>
    <mergeCell ref="B188:C188"/>
    <mergeCell ref="B189:C189"/>
    <mergeCell ref="B159:C159"/>
    <mergeCell ref="A1:H1"/>
    <mergeCell ref="A2:H2"/>
    <mergeCell ref="A3:H3"/>
    <mergeCell ref="B152:H152"/>
    <mergeCell ref="B153:H153"/>
    <mergeCell ref="B154:H154"/>
    <mergeCell ref="B155:H155"/>
    <mergeCell ref="B156:H156"/>
    <mergeCell ref="B158:D158"/>
  </mergeCells>
  <hyperlinks>
    <hyperlink ref="I1" location="Index!B2" display="Index" xr:uid="{A5249DE2-28B7-41C7-985A-FD494725A45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FE821-9E39-44EF-BB5C-892833DAA417}">
  <sheetPr>
    <outlinePr summaryBelow="0" summaryRight="0"/>
  </sheetPr>
  <dimension ref="A1:P223"/>
  <sheetViews>
    <sheetView showGridLines="0" workbookViewId="0">
      <selection sqref="A1:H1"/>
    </sheetView>
  </sheetViews>
  <sheetFormatPr defaultRowHeight="12.75" x14ac:dyDescent="0.2"/>
  <cols>
    <col min="1" max="1" width="5.85546875" bestFit="1" customWidth="1"/>
    <col min="2" max="2" width="19.5703125" bestFit="1" customWidth="1"/>
    <col min="3" max="3" width="42.5703125" customWidth="1"/>
    <col min="4" max="4" width="17.7109375" bestFit="1" customWidth="1"/>
    <col min="5" max="5" width="11.42578125" bestFit="1" customWidth="1"/>
    <col min="6" max="6" width="10.140625" bestFit="1" customWidth="1"/>
    <col min="7" max="7" width="14" bestFit="1" customWidth="1"/>
    <col min="8" max="8" width="8.42578125" bestFit="1" customWidth="1"/>
    <col min="9" max="9" width="13.42578125" customWidth="1"/>
  </cols>
  <sheetData>
    <row r="1" spans="1:9" ht="15" x14ac:dyDescent="0.2">
      <c r="A1" s="229" t="s">
        <v>0</v>
      </c>
      <c r="B1" s="229"/>
      <c r="C1" s="229"/>
      <c r="D1" s="229"/>
      <c r="E1" s="229"/>
      <c r="F1" s="229"/>
      <c r="G1" s="229"/>
      <c r="H1" s="229"/>
      <c r="I1" s="7" t="s">
        <v>898</v>
      </c>
    </row>
    <row r="2" spans="1:9" ht="15" x14ac:dyDescent="0.2">
      <c r="A2" s="229" t="s">
        <v>678</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17</v>
      </c>
      <c r="C7" s="26" t="s">
        <v>18</v>
      </c>
      <c r="D7" s="26" t="s">
        <v>19</v>
      </c>
      <c r="E7" s="27">
        <v>682092</v>
      </c>
      <c r="F7" s="28">
        <v>8813.9928240000008</v>
      </c>
      <c r="G7" s="29">
        <v>5.7245520000000001E-2</v>
      </c>
      <c r="H7" s="24" t="s">
        <v>151</v>
      </c>
    </row>
    <row r="8" spans="1:9" x14ac:dyDescent="0.2">
      <c r="A8" s="25">
        <v>2</v>
      </c>
      <c r="B8" s="26" t="s">
        <v>340</v>
      </c>
      <c r="C8" s="26" t="s">
        <v>341</v>
      </c>
      <c r="D8" s="26" t="s">
        <v>39</v>
      </c>
      <c r="E8" s="27">
        <v>458640</v>
      </c>
      <c r="F8" s="28">
        <v>8237.4037200000002</v>
      </c>
      <c r="G8" s="29">
        <v>5.3500659999999998E-2</v>
      </c>
      <c r="H8" s="24" t="s">
        <v>151</v>
      </c>
    </row>
    <row r="9" spans="1:9" x14ac:dyDescent="0.2">
      <c r="A9" s="25">
        <v>3</v>
      </c>
      <c r="B9" s="26" t="s">
        <v>37</v>
      </c>
      <c r="C9" s="26" t="s">
        <v>38</v>
      </c>
      <c r="D9" s="26" t="s">
        <v>39</v>
      </c>
      <c r="E9" s="27">
        <v>568930</v>
      </c>
      <c r="F9" s="28">
        <v>7396.6589299999996</v>
      </c>
      <c r="G9" s="29">
        <v>4.8040159999999998E-2</v>
      </c>
      <c r="H9" s="24" t="s">
        <v>151</v>
      </c>
    </row>
    <row r="10" spans="1:9" x14ac:dyDescent="0.2">
      <c r="A10" s="25">
        <v>4</v>
      </c>
      <c r="B10" s="26" t="s">
        <v>344</v>
      </c>
      <c r="C10" s="26" t="s">
        <v>345</v>
      </c>
      <c r="D10" s="26" t="s">
        <v>207</v>
      </c>
      <c r="E10" s="27">
        <v>344400</v>
      </c>
      <c r="F10" s="28">
        <v>6398.4354000000003</v>
      </c>
      <c r="G10" s="29">
        <v>4.1556849999999999E-2</v>
      </c>
      <c r="H10" s="24" t="s">
        <v>151</v>
      </c>
    </row>
    <row r="11" spans="1:9" x14ac:dyDescent="0.2">
      <c r="A11" s="25">
        <v>5</v>
      </c>
      <c r="B11" s="26" t="s">
        <v>14</v>
      </c>
      <c r="C11" s="26" t="s">
        <v>15</v>
      </c>
      <c r="D11" s="26" t="s">
        <v>16</v>
      </c>
      <c r="E11" s="27">
        <v>351350</v>
      </c>
      <c r="F11" s="28">
        <v>5716.9915250000004</v>
      </c>
      <c r="G11" s="29">
        <v>3.7130980000000001E-2</v>
      </c>
      <c r="H11" s="24" t="s">
        <v>151</v>
      </c>
    </row>
    <row r="12" spans="1:9" x14ac:dyDescent="0.2">
      <c r="A12" s="25">
        <v>6</v>
      </c>
      <c r="B12" s="26" t="s">
        <v>350</v>
      </c>
      <c r="C12" s="26" t="s">
        <v>351</v>
      </c>
      <c r="D12" s="26" t="s">
        <v>39</v>
      </c>
      <c r="E12" s="27">
        <v>223520</v>
      </c>
      <c r="F12" s="28">
        <v>3945.6867999999999</v>
      </c>
      <c r="G12" s="29">
        <v>2.5626630000000001E-2</v>
      </c>
      <c r="H12" s="24" t="s">
        <v>151</v>
      </c>
    </row>
    <row r="13" spans="1:9" x14ac:dyDescent="0.2">
      <c r="A13" s="25">
        <v>7</v>
      </c>
      <c r="B13" s="26" t="s">
        <v>11</v>
      </c>
      <c r="C13" s="26" t="s">
        <v>12</v>
      </c>
      <c r="D13" s="26" t="s">
        <v>13</v>
      </c>
      <c r="E13" s="27">
        <v>92500</v>
      </c>
      <c r="F13" s="28">
        <v>3445.44</v>
      </c>
      <c r="G13" s="29">
        <v>2.2377600000000001E-2</v>
      </c>
      <c r="H13" s="24" t="s">
        <v>151</v>
      </c>
    </row>
    <row r="14" spans="1:9" x14ac:dyDescent="0.2">
      <c r="A14" s="25">
        <v>8</v>
      </c>
      <c r="B14" s="26" t="s">
        <v>53</v>
      </c>
      <c r="C14" s="26" t="s">
        <v>54</v>
      </c>
      <c r="D14" s="26" t="s">
        <v>39</v>
      </c>
      <c r="E14" s="27">
        <v>375270</v>
      </c>
      <c r="F14" s="28">
        <v>3148.3276649999998</v>
      </c>
      <c r="G14" s="29">
        <v>2.0447900000000001E-2</v>
      </c>
      <c r="H14" s="24" t="s">
        <v>151</v>
      </c>
    </row>
    <row r="15" spans="1:9" x14ac:dyDescent="0.2">
      <c r="A15" s="25">
        <v>9</v>
      </c>
      <c r="B15" s="26" t="s">
        <v>460</v>
      </c>
      <c r="C15" s="26" t="s">
        <v>461</v>
      </c>
      <c r="D15" s="26" t="s">
        <v>39</v>
      </c>
      <c r="E15" s="27">
        <v>289000</v>
      </c>
      <c r="F15" s="28">
        <v>2878.0065</v>
      </c>
      <c r="G15" s="29">
        <v>1.8692210000000001E-2</v>
      </c>
      <c r="H15" s="24" t="s">
        <v>151</v>
      </c>
    </row>
    <row r="16" spans="1:9" x14ac:dyDescent="0.2">
      <c r="A16" s="25">
        <v>10</v>
      </c>
      <c r="B16" s="26" t="s">
        <v>192</v>
      </c>
      <c r="C16" s="26" t="s">
        <v>193</v>
      </c>
      <c r="D16" s="26" t="s">
        <v>33</v>
      </c>
      <c r="E16" s="27">
        <v>375000</v>
      </c>
      <c r="F16" s="28">
        <v>2716.6875</v>
      </c>
      <c r="G16" s="29">
        <v>1.7644469999999999E-2</v>
      </c>
      <c r="H16" s="24" t="s">
        <v>151</v>
      </c>
    </row>
    <row r="17" spans="1:8" x14ac:dyDescent="0.2">
      <c r="A17" s="25">
        <v>11</v>
      </c>
      <c r="B17" s="89" t="s">
        <v>988</v>
      </c>
      <c r="C17" s="89" t="s">
        <v>989</v>
      </c>
      <c r="D17" s="89" t="s">
        <v>57</v>
      </c>
      <c r="E17" s="124">
        <v>700000</v>
      </c>
      <c r="F17" s="125">
        <v>2600.0100000000002</v>
      </c>
      <c r="G17" s="126">
        <f>F17/F173</f>
        <v>1.6886662450731636E-2</v>
      </c>
      <c r="H17" s="24" t="s">
        <v>151</v>
      </c>
    </row>
    <row r="18" spans="1:8" x14ac:dyDescent="0.2">
      <c r="A18" s="25">
        <v>12</v>
      </c>
      <c r="B18" s="26" t="s">
        <v>346</v>
      </c>
      <c r="C18" s="26" t="s">
        <v>347</v>
      </c>
      <c r="D18" s="26" t="s">
        <v>39</v>
      </c>
      <c r="E18" s="27">
        <v>219385</v>
      </c>
      <c r="F18" s="28">
        <v>2492.8717550000001</v>
      </c>
      <c r="G18" s="29">
        <v>1.6190820000000002E-2</v>
      </c>
      <c r="H18" s="24" t="s">
        <v>151</v>
      </c>
    </row>
    <row r="19" spans="1:8" x14ac:dyDescent="0.2">
      <c r="A19" s="25">
        <v>13</v>
      </c>
      <c r="B19" s="26" t="s">
        <v>358</v>
      </c>
      <c r="C19" s="26" t="s">
        <v>359</v>
      </c>
      <c r="D19" s="26" t="s">
        <v>39</v>
      </c>
      <c r="E19" s="27">
        <v>930150</v>
      </c>
      <c r="F19" s="28">
        <v>2291.8896</v>
      </c>
      <c r="G19" s="29">
        <v>1.488547E-2</v>
      </c>
      <c r="H19" s="24" t="s">
        <v>151</v>
      </c>
    </row>
    <row r="20" spans="1:8" x14ac:dyDescent="0.2">
      <c r="A20" s="25">
        <v>14</v>
      </c>
      <c r="B20" s="26" t="s">
        <v>548</v>
      </c>
      <c r="C20" s="26" t="s">
        <v>549</v>
      </c>
      <c r="D20" s="26" t="s">
        <v>277</v>
      </c>
      <c r="E20" s="27">
        <v>73850</v>
      </c>
      <c r="F20" s="28">
        <v>2190.4648499999998</v>
      </c>
      <c r="G20" s="29">
        <v>1.422673E-2</v>
      </c>
      <c r="H20" s="24" t="s">
        <v>151</v>
      </c>
    </row>
    <row r="21" spans="1:8" ht="25.5" x14ac:dyDescent="0.2">
      <c r="A21" s="25">
        <v>15</v>
      </c>
      <c r="B21" s="26" t="s">
        <v>454</v>
      </c>
      <c r="C21" s="26" t="s">
        <v>455</v>
      </c>
      <c r="D21" s="26" t="s">
        <v>210</v>
      </c>
      <c r="E21" s="27">
        <v>128700</v>
      </c>
      <c r="F21" s="28">
        <v>1974.1293000000001</v>
      </c>
      <c r="G21" s="29">
        <v>1.282166E-2</v>
      </c>
      <c r="H21" s="24" t="s">
        <v>151</v>
      </c>
    </row>
    <row r="22" spans="1:8" x14ac:dyDescent="0.2">
      <c r="A22" s="25">
        <v>16</v>
      </c>
      <c r="B22" s="26" t="s">
        <v>662</v>
      </c>
      <c r="C22" s="26" t="s">
        <v>663</v>
      </c>
      <c r="D22" s="26" t="s">
        <v>39</v>
      </c>
      <c r="E22" s="27">
        <v>1917000</v>
      </c>
      <c r="F22" s="28">
        <v>1955.5317</v>
      </c>
      <c r="G22" s="29">
        <v>1.2700879999999999E-2</v>
      </c>
      <c r="H22" s="24" t="s">
        <v>151</v>
      </c>
    </row>
    <row r="23" spans="1:8" x14ac:dyDescent="0.2">
      <c r="A23" s="25">
        <v>17</v>
      </c>
      <c r="B23" s="26" t="s">
        <v>262</v>
      </c>
      <c r="C23" s="26" t="s">
        <v>263</v>
      </c>
      <c r="D23" s="26" t="s">
        <v>113</v>
      </c>
      <c r="E23" s="27">
        <v>64600</v>
      </c>
      <c r="F23" s="28">
        <v>1950.6939</v>
      </c>
      <c r="G23" s="29">
        <v>1.266946E-2</v>
      </c>
      <c r="H23" s="24" t="s">
        <v>151</v>
      </c>
    </row>
    <row r="24" spans="1:8" x14ac:dyDescent="0.2">
      <c r="A24" s="25">
        <v>18</v>
      </c>
      <c r="B24" s="26" t="s">
        <v>450</v>
      </c>
      <c r="C24" s="26" t="s">
        <v>451</v>
      </c>
      <c r="D24" s="26" t="s">
        <v>207</v>
      </c>
      <c r="E24" s="27">
        <v>103100</v>
      </c>
      <c r="F24" s="28">
        <v>1905.3395499999999</v>
      </c>
      <c r="G24" s="29">
        <v>1.237489E-2</v>
      </c>
      <c r="H24" s="24" t="s">
        <v>151</v>
      </c>
    </row>
    <row r="25" spans="1:8" x14ac:dyDescent="0.2">
      <c r="A25" s="25">
        <v>19</v>
      </c>
      <c r="B25" s="26" t="s">
        <v>348</v>
      </c>
      <c r="C25" s="26" t="s">
        <v>349</v>
      </c>
      <c r="D25" s="26" t="s">
        <v>207</v>
      </c>
      <c r="E25" s="27">
        <v>43000</v>
      </c>
      <c r="F25" s="28">
        <v>1836.4655</v>
      </c>
      <c r="G25" s="29">
        <v>1.192756E-2</v>
      </c>
      <c r="H25" s="24" t="s">
        <v>151</v>
      </c>
    </row>
    <row r="26" spans="1:8" x14ac:dyDescent="0.2">
      <c r="A26" s="25">
        <v>20</v>
      </c>
      <c r="B26" s="26" t="s">
        <v>368</v>
      </c>
      <c r="C26" s="26" t="s">
        <v>369</v>
      </c>
      <c r="D26" s="26" t="s">
        <v>277</v>
      </c>
      <c r="E26" s="27">
        <v>216790</v>
      </c>
      <c r="F26" s="28">
        <v>1704.9449549999999</v>
      </c>
      <c r="G26" s="29">
        <v>1.1073349999999999E-2</v>
      </c>
      <c r="H26" s="24" t="s">
        <v>151</v>
      </c>
    </row>
    <row r="27" spans="1:8" x14ac:dyDescent="0.2">
      <c r="A27" s="25">
        <v>21</v>
      </c>
      <c r="B27" s="26" t="s">
        <v>540</v>
      </c>
      <c r="C27" s="26" t="s">
        <v>541</v>
      </c>
      <c r="D27" s="26" t="s">
        <v>240</v>
      </c>
      <c r="E27" s="27">
        <v>105600</v>
      </c>
      <c r="F27" s="28">
        <v>1614.7295999999999</v>
      </c>
      <c r="G27" s="29">
        <v>1.0487420000000001E-2</v>
      </c>
      <c r="H27" s="24" t="s">
        <v>151</v>
      </c>
    </row>
    <row r="28" spans="1:8" x14ac:dyDescent="0.2">
      <c r="A28" s="25">
        <v>22</v>
      </c>
      <c r="B28" s="26" t="s">
        <v>215</v>
      </c>
      <c r="C28" s="26" t="s">
        <v>216</v>
      </c>
      <c r="D28" s="26" t="s">
        <v>75</v>
      </c>
      <c r="E28" s="27">
        <v>42000</v>
      </c>
      <c r="F28" s="28">
        <v>1508.0309999999999</v>
      </c>
      <c r="G28" s="29">
        <v>9.7944299999999998E-3</v>
      </c>
      <c r="H28" s="24" t="s">
        <v>151</v>
      </c>
    </row>
    <row r="29" spans="1:8" x14ac:dyDescent="0.2">
      <c r="A29" s="25">
        <v>23</v>
      </c>
      <c r="B29" s="26" t="s">
        <v>544</v>
      </c>
      <c r="C29" s="26" t="s">
        <v>545</v>
      </c>
      <c r="D29" s="26" t="s">
        <v>277</v>
      </c>
      <c r="E29" s="27">
        <v>16137</v>
      </c>
      <c r="F29" s="28">
        <v>1457.7601004999999</v>
      </c>
      <c r="G29" s="29">
        <v>9.4679299999999994E-3</v>
      </c>
      <c r="H29" s="24" t="s">
        <v>151</v>
      </c>
    </row>
    <row r="30" spans="1:8" x14ac:dyDescent="0.2">
      <c r="A30" s="25">
        <v>24</v>
      </c>
      <c r="B30" s="26" t="s">
        <v>542</v>
      </c>
      <c r="C30" s="26" t="s">
        <v>543</v>
      </c>
      <c r="D30" s="26" t="s">
        <v>277</v>
      </c>
      <c r="E30" s="27">
        <v>13100</v>
      </c>
      <c r="F30" s="28">
        <v>1450.7202</v>
      </c>
      <c r="G30" s="29">
        <v>9.4222000000000004E-3</v>
      </c>
      <c r="H30" s="24" t="s">
        <v>151</v>
      </c>
    </row>
    <row r="31" spans="1:8" x14ac:dyDescent="0.2">
      <c r="A31" s="25">
        <v>25</v>
      </c>
      <c r="B31" s="26" t="s">
        <v>40</v>
      </c>
      <c r="C31" s="26" t="s">
        <v>41</v>
      </c>
      <c r="D31" s="26" t="s">
        <v>19</v>
      </c>
      <c r="E31" s="27">
        <v>475000</v>
      </c>
      <c r="F31" s="28">
        <v>1387.4749999999999</v>
      </c>
      <c r="G31" s="29">
        <v>9.0114400000000008E-3</v>
      </c>
      <c r="H31" s="24" t="s">
        <v>151</v>
      </c>
    </row>
    <row r="32" spans="1:8" ht="25.5" x14ac:dyDescent="0.2">
      <c r="A32" s="25">
        <v>26</v>
      </c>
      <c r="B32" s="26" t="s">
        <v>352</v>
      </c>
      <c r="C32" s="26" t="s">
        <v>353</v>
      </c>
      <c r="D32" s="26" t="s">
        <v>210</v>
      </c>
      <c r="E32" s="27">
        <v>77700</v>
      </c>
      <c r="F32" s="28">
        <v>1383.7592999999999</v>
      </c>
      <c r="G32" s="29">
        <v>8.9873000000000001E-3</v>
      </c>
      <c r="H32" s="24" t="s">
        <v>151</v>
      </c>
    </row>
    <row r="33" spans="1:8" x14ac:dyDescent="0.2">
      <c r="A33" s="25">
        <v>27</v>
      </c>
      <c r="B33" s="26" t="s">
        <v>20</v>
      </c>
      <c r="C33" s="26" t="s">
        <v>21</v>
      </c>
      <c r="D33" s="26" t="s">
        <v>22</v>
      </c>
      <c r="E33" s="27">
        <v>361500</v>
      </c>
      <c r="F33" s="28">
        <v>1314.59475</v>
      </c>
      <c r="G33" s="29">
        <v>8.5380899999999999E-3</v>
      </c>
      <c r="H33" s="24" t="s">
        <v>151</v>
      </c>
    </row>
    <row r="34" spans="1:8" ht="25.5" x14ac:dyDescent="0.2">
      <c r="A34" s="25">
        <v>28</v>
      </c>
      <c r="B34" s="26" t="s">
        <v>23</v>
      </c>
      <c r="C34" s="26" t="s">
        <v>24</v>
      </c>
      <c r="D34" s="26" t="s">
        <v>25</v>
      </c>
      <c r="E34" s="27">
        <v>11380</v>
      </c>
      <c r="F34" s="28">
        <v>1274.80467</v>
      </c>
      <c r="G34" s="29">
        <v>8.2796599999999995E-3</v>
      </c>
      <c r="H34" s="24" t="s">
        <v>151</v>
      </c>
    </row>
    <row r="35" spans="1:8" x14ac:dyDescent="0.2">
      <c r="A35" s="25">
        <v>29</v>
      </c>
      <c r="B35" s="26" t="s">
        <v>546</v>
      </c>
      <c r="C35" s="26" t="s">
        <v>547</v>
      </c>
      <c r="D35" s="26" t="s">
        <v>207</v>
      </c>
      <c r="E35" s="27">
        <v>70600</v>
      </c>
      <c r="F35" s="28">
        <v>1208.8838000000001</v>
      </c>
      <c r="G35" s="29">
        <v>7.8515100000000008E-3</v>
      </c>
      <c r="H35" s="24" t="s">
        <v>151</v>
      </c>
    </row>
    <row r="36" spans="1:8" x14ac:dyDescent="0.2">
      <c r="A36" s="25">
        <v>30</v>
      </c>
      <c r="B36" s="26" t="s">
        <v>664</v>
      </c>
      <c r="C36" s="26" t="s">
        <v>665</v>
      </c>
      <c r="D36" s="26" t="s">
        <v>113</v>
      </c>
      <c r="E36" s="27">
        <v>76000</v>
      </c>
      <c r="F36" s="28">
        <v>1200.7619999999999</v>
      </c>
      <c r="G36" s="29">
        <v>7.7987600000000001E-3</v>
      </c>
      <c r="H36" s="24" t="s">
        <v>151</v>
      </c>
    </row>
    <row r="37" spans="1:8" x14ac:dyDescent="0.2">
      <c r="A37" s="25">
        <v>31</v>
      </c>
      <c r="B37" s="26" t="s">
        <v>249</v>
      </c>
      <c r="C37" s="26" t="s">
        <v>250</v>
      </c>
      <c r="D37" s="26" t="s">
        <v>251</v>
      </c>
      <c r="E37" s="27">
        <v>24000</v>
      </c>
      <c r="F37" s="28">
        <v>1182.816</v>
      </c>
      <c r="G37" s="29">
        <v>7.6822100000000001E-3</v>
      </c>
      <c r="H37" s="24" t="s">
        <v>151</v>
      </c>
    </row>
    <row r="38" spans="1:8" x14ac:dyDescent="0.2">
      <c r="A38" s="25">
        <v>32</v>
      </c>
      <c r="B38" s="26" t="s">
        <v>299</v>
      </c>
      <c r="C38" s="26" t="s">
        <v>300</v>
      </c>
      <c r="D38" s="26" t="s">
        <v>301</v>
      </c>
      <c r="E38" s="27">
        <v>164550</v>
      </c>
      <c r="F38" s="28">
        <v>1151.274075</v>
      </c>
      <c r="G38" s="29">
        <v>7.4773499999999998E-3</v>
      </c>
      <c r="H38" s="24" t="s">
        <v>151</v>
      </c>
    </row>
    <row r="39" spans="1:8" x14ac:dyDescent="0.2">
      <c r="A39" s="25">
        <v>33</v>
      </c>
      <c r="B39" s="26" t="s">
        <v>231</v>
      </c>
      <c r="C39" s="26" t="s">
        <v>232</v>
      </c>
      <c r="D39" s="26" t="s">
        <v>233</v>
      </c>
      <c r="E39" s="27">
        <v>176750</v>
      </c>
      <c r="F39" s="28">
        <v>1139.242125</v>
      </c>
      <c r="G39" s="29">
        <v>7.3991999999999999E-3</v>
      </c>
      <c r="H39" s="24" t="s">
        <v>151</v>
      </c>
    </row>
    <row r="40" spans="1:8" x14ac:dyDescent="0.2">
      <c r="A40" s="25">
        <v>34</v>
      </c>
      <c r="B40" s="26" t="s">
        <v>525</v>
      </c>
      <c r="C40" s="26" t="s">
        <v>526</v>
      </c>
      <c r="D40" s="26" t="s">
        <v>113</v>
      </c>
      <c r="E40" s="27">
        <v>17250</v>
      </c>
      <c r="F40" s="28">
        <v>1134.34275</v>
      </c>
      <c r="G40" s="29">
        <v>7.3673799999999998E-3</v>
      </c>
      <c r="H40" s="24" t="s">
        <v>151</v>
      </c>
    </row>
    <row r="41" spans="1:8" ht="25.5" x14ac:dyDescent="0.2">
      <c r="A41" s="25">
        <v>35</v>
      </c>
      <c r="B41" s="26" t="s">
        <v>225</v>
      </c>
      <c r="C41" s="26" t="s">
        <v>226</v>
      </c>
      <c r="D41" s="26" t="s">
        <v>210</v>
      </c>
      <c r="E41" s="27">
        <v>19720</v>
      </c>
      <c r="F41" s="28">
        <v>1112.6911399999999</v>
      </c>
      <c r="G41" s="29">
        <v>7.2267599999999996E-3</v>
      </c>
      <c r="H41" s="24" t="s">
        <v>151</v>
      </c>
    </row>
    <row r="42" spans="1:8" x14ac:dyDescent="0.2">
      <c r="A42" s="25">
        <v>36</v>
      </c>
      <c r="B42" s="26" t="s">
        <v>256</v>
      </c>
      <c r="C42" s="26" t="s">
        <v>257</v>
      </c>
      <c r="D42" s="26" t="s">
        <v>75</v>
      </c>
      <c r="E42" s="27">
        <v>216200</v>
      </c>
      <c r="F42" s="28">
        <v>1101.8633</v>
      </c>
      <c r="G42" s="29">
        <v>7.1564300000000001E-3</v>
      </c>
      <c r="H42" s="24" t="s">
        <v>151</v>
      </c>
    </row>
    <row r="43" spans="1:8" ht="25.5" x14ac:dyDescent="0.2">
      <c r="A43" s="25">
        <v>37</v>
      </c>
      <c r="B43" s="26" t="s">
        <v>227</v>
      </c>
      <c r="C43" s="26" t="s">
        <v>228</v>
      </c>
      <c r="D43" s="26" t="s">
        <v>210</v>
      </c>
      <c r="E43" s="27">
        <v>111300</v>
      </c>
      <c r="F43" s="28">
        <v>1075.1023499999999</v>
      </c>
      <c r="G43" s="29">
        <v>6.9826200000000001E-3</v>
      </c>
      <c r="H43" s="24" t="s">
        <v>151</v>
      </c>
    </row>
    <row r="44" spans="1:8" ht="25.5" x14ac:dyDescent="0.2">
      <c r="A44" s="25">
        <v>38</v>
      </c>
      <c r="B44" s="26" t="s">
        <v>366</v>
      </c>
      <c r="C44" s="26" t="s">
        <v>367</v>
      </c>
      <c r="D44" s="26" t="s">
        <v>210</v>
      </c>
      <c r="E44" s="27">
        <v>86900</v>
      </c>
      <c r="F44" s="28">
        <v>1044.7987000000001</v>
      </c>
      <c r="G44" s="29">
        <v>6.7858099999999998E-3</v>
      </c>
      <c r="H44" s="24" t="s">
        <v>151</v>
      </c>
    </row>
    <row r="45" spans="1:8" x14ac:dyDescent="0.2">
      <c r="A45" s="25">
        <v>39</v>
      </c>
      <c r="B45" s="26" t="s">
        <v>66</v>
      </c>
      <c r="C45" s="26" t="s">
        <v>67</v>
      </c>
      <c r="D45" s="26" t="s">
        <v>22</v>
      </c>
      <c r="E45" s="27">
        <v>250000</v>
      </c>
      <c r="F45" s="28">
        <v>1035.375</v>
      </c>
      <c r="G45" s="29">
        <v>6.7245999999999998E-3</v>
      </c>
      <c r="H45" s="24" t="s">
        <v>151</v>
      </c>
    </row>
    <row r="46" spans="1:8" ht="25.5" x14ac:dyDescent="0.2">
      <c r="A46" s="25">
        <v>40</v>
      </c>
      <c r="B46" s="26" t="s">
        <v>199</v>
      </c>
      <c r="C46" s="26" t="s">
        <v>200</v>
      </c>
      <c r="D46" s="26" t="s">
        <v>201</v>
      </c>
      <c r="E46" s="27">
        <v>56000</v>
      </c>
      <c r="F46" s="28">
        <v>1001.84</v>
      </c>
      <c r="G46" s="29">
        <v>6.5068000000000001E-3</v>
      </c>
      <c r="H46" s="24" t="s">
        <v>151</v>
      </c>
    </row>
    <row r="47" spans="1:8" x14ac:dyDescent="0.2">
      <c r="A47" s="25">
        <v>41</v>
      </c>
      <c r="B47" s="26" t="s">
        <v>281</v>
      </c>
      <c r="C47" s="26" t="s">
        <v>282</v>
      </c>
      <c r="D47" s="26" t="s">
        <v>33</v>
      </c>
      <c r="E47" s="27">
        <v>58250</v>
      </c>
      <c r="F47" s="28">
        <v>965.93062499999996</v>
      </c>
      <c r="G47" s="29">
        <v>6.27357E-3</v>
      </c>
      <c r="H47" s="24" t="s">
        <v>151</v>
      </c>
    </row>
    <row r="48" spans="1:8" x14ac:dyDescent="0.2">
      <c r="A48" s="25">
        <v>42</v>
      </c>
      <c r="B48" s="26" t="s">
        <v>254</v>
      </c>
      <c r="C48" s="26" t="s">
        <v>255</v>
      </c>
      <c r="D48" s="26" t="s">
        <v>36</v>
      </c>
      <c r="E48" s="27">
        <v>13200</v>
      </c>
      <c r="F48" s="28">
        <v>963.32280000000003</v>
      </c>
      <c r="G48" s="29">
        <v>6.25663E-3</v>
      </c>
      <c r="H48" s="24" t="s">
        <v>151</v>
      </c>
    </row>
    <row r="49" spans="1:8" x14ac:dyDescent="0.2">
      <c r="A49" s="25">
        <v>43</v>
      </c>
      <c r="B49" s="26" t="s">
        <v>363</v>
      </c>
      <c r="C49" s="26" t="s">
        <v>364</v>
      </c>
      <c r="D49" s="26" t="s">
        <v>365</v>
      </c>
      <c r="E49" s="27">
        <v>199200</v>
      </c>
      <c r="F49" s="28">
        <v>949.68600000000004</v>
      </c>
      <c r="G49" s="29">
        <v>6.1680600000000004E-3</v>
      </c>
      <c r="H49" s="24" t="s">
        <v>151</v>
      </c>
    </row>
    <row r="50" spans="1:8" x14ac:dyDescent="0.2">
      <c r="A50" s="25">
        <v>44</v>
      </c>
      <c r="B50" s="26" t="s">
        <v>354</v>
      </c>
      <c r="C50" s="26" t="s">
        <v>355</v>
      </c>
      <c r="D50" s="26" t="s">
        <v>240</v>
      </c>
      <c r="E50" s="27">
        <v>150000</v>
      </c>
      <c r="F50" s="28">
        <v>931.8</v>
      </c>
      <c r="G50" s="29">
        <v>6.0518999999999998E-3</v>
      </c>
      <c r="H50" s="24" t="s">
        <v>151</v>
      </c>
    </row>
    <row r="51" spans="1:8" ht="25.5" x14ac:dyDescent="0.2">
      <c r="A51" s="25">
        <v>45</v>
      </c>
      <c r="B51" s="26" t="s">
        <v>458</v>
      </c>
      <c r="C51" s="26" t="s">
        <v>459</v>
      </c>
      <c r="D51" s="26" t="s">
        <v>224</v>
      </c>
      <c r="E51" s="27">
        <v>93437</v>
      </c>
      <c r="F51" s="28">
        <v>895.73380050000003</v>
      </c>
      <c r="G51" s="29">
        <v>5.8176499999999997E-3</v>
      </c>
      <c r="H51" s="24" t="s">
        <v>151</v>
      </c>
    </row>
    <row r="52" spans="1:8" ht="25.5" x14ac:dyDescent="0.2">
      <c r="A52" s="25">
        <v>46</v>
      </c>
      <c r="B52" s="26" t="s">
        <v>388</v>
      </c>
      <c r="C52" s="26" t="s">
        <v>389</v>
      </c>
      <c r="D52" s="26" t="s">
        <v>25</v>
      </c>
      <c r="E52" s="27">
        <v>33500</v>
      </c>
      <c r="F52" s="28">
        <v>873.09375</v>
      </c>
      <c r="G52" s="29">
        <v>5.6706100000000004E-3</v>
      </c>
      <c r="H52" s="24" t="s">
        <v>151</v>
      </c>
    </row>
    <row r="53" spans="1:8" x14ac:dyDescent="0.2">
      <c r="A53" s="25">
        <v>47</v>
      </c>
      <c r="B53" s="89" t="s">
        <v>990</v>
      </c>
      <c r="C53" s="89" t="s">
        <v>991</v>
      </c>
      <c r="D53" s="89" t="s">
        <v>22</v>
      </c>
      <c r="E53" s="124">
        <v>998132</v>
      </c>
      <c r="F53" s="125">
        <v>864.58193840000001</v>
      </c>
      <c r="G53" s="127">
        <f>F53/F173</f>
        <v>5.6153258467313786E-3</v>
      </c>
      <c r="H53" s="24" t="s">
        <v>151</v>
      </c>
    </row>
    <row r="54" spans="1:8" x14ac:dyDescent="0.2">
      <c r="A54" s="25">
        <v>48</v>
      </c>
      <c r="B54" s="26" t="s">
        <v>31</v>
      </c>
      <c r="C54" s="26" t="s">
        <v>32</v>
      </c>
      <c r="D54" s="26" t="s">
        <v>33</v>
      </c>
      <c r="E54" s="27">
        <v>14000</v>
      </c>
      <c r="F54" s="28">
        <v>849.09299999999996</v>
      </c>
      <c r="G54" s="29">
        <v>5.5147299999999998E-3</v>
      </c>
      <c r="H54" s="24" t="s">
        <v>151</v>
      </c>
    </row>
    <row r="55" spans="1:8" ht="25.5" x14ac:dyDescent="0.2">
      <c r="A55" s="25">
        <v>49</v>
      </c>
      <c r="B55" s="26" t="s">
        <v>222</v>
      </c>
      <c r="C55" s="26" t="s">
        <v>223</v>
      </c>
      <c r="D55" s="26" t="s">
        <v>224</v>
      </c>
      <c r="E55" s="27">
        <v>129000</v>
      </c>
      <c r="F55" s="28">
        <v>831.9855</v>
      </c>
      <c r="G55" s="29">
        <v>5.4036199999999996E-3</v>
      </c>
      <c r="H55" s="24" t="s">
        <v>151</v>
      </c>
    </row>
    <row r="56" spans="1:8" x14ac:dyDescent="0.2">
      <c r="A56" s="25">
        <v>50</v>
      </c>
      <c r="B56" s="26" t="s">
        <v>109</v>
      </c>
      <c r="C56" s="26" t="s">
        <v>110</v>
      </c>
      <c r="D56" s="26" t="s">
        <v>36</v>
      </c>
      <c r="E56" s="27">
        <v>38470</v>
      </c>
      <c r="F56" s="28">
        <v>808.63940000000002</v>
      </c>
      <c r="G56" s="29">
        <v>5.2519899999999998E-3</v>
      </c>
      <c r="H56" s="24" t="s">
        <v>151</v>
      </c>
    </row>
    <row r="57" spans="1:8" x14ac:dyDescent="0.2">
      <c r="A57" s="25">
        <v>51</v>
      </c>
      <c r="B57" s="26" t="s">
        <v>202</v>
      </c>
      <c r="C57" s="26" t="s">
        <v>203</v>
      </c>
      <c r="D57" s="26" t="s">
        <v>204</v>
      </c>
      <c r="E57" s="27">
        <v>114500</v>
      </c>
      <c r="F57" s="28">
        <v>754.78399999999999</v>
      </c>
      <c r="G57" s="29">
        <v>4.9022099999999997E-3</v>
      </c>
      <c r="H57" s="24" t="s">
        <v>151</v>
      </c>
    </row>
    <row r="58" spans="1:8" ht="25.5" x14ac:dyDescent="0.2">
      <c r="A58" s="25">
        <v>52</v>
      </c>
      <c r="B58" s="26" t="s">
        <v>208</v>
      </c>
      <c r="C58" s="26" t="s">
        <v>209</v>
      </c>
      <c r="D58" s="26" t="s">
        <v>210</v>
      </c>
      <c r="E58" s="27">
        <v>35000</v>
      </c>
      <c r="F58" s="28">
        <v>717.76250000000005</v>
      </c>
      <c r="G58" s="29">
        <v>4.66176E-3</v>
      </c>
      <c r="H58" s="24" t="s">
        <v>151</v>
      </c>
    </row>
    <row r="59" spans="1:8" x14ac:dyDescent="0.2">
      <c r="A59" s="25">
        <v>53</v>
      </c>
      <c r="B59" s="26" t="s">
        <v>28</v>
      </c>
      <c r="C59" s="26" t="s">
        <v>29</v>
      </c>
      <c r="D59" s="26" t="s">
        <v>30</v>
      </c>
      <c r="E59" s="27">
        <v>228000</v>
      </c>
      <c r="F59" s="28">
        <v>702.24</v>
      </c>
      <c r="G59" s="29">
        <v>4.5609400000000003E-3</v>
      </c>
      <c r="H59" s="24" t="s">
        <v>151</v>
      </c>
    </row>
    <row r="60" spans="1:8" x14ac:dyDescent="0.2">
      <c r="A60" s="25">
        <v>54</v>
      </c>
      <c r="B60" s="26" t="s">
        <v>278</v>
      </c>
      <c r="C60" s="26" t="s">
        <v>279</v>
      </c>
      <c r="D60" s="26" t="s">
        <v>280</v>
      </c>
      <c r="E60" s="27">
        <v>64500</v>
      </c>
      <c r="F60" s="28">
        <v>693.69749999999999</v>
      </c>
      <c r="G60" s="29">
        <v>4.5054600000000002E-3</v>
      </c>
      <c r="H60" s="24" t="s">
        <v>151</v>
      </c>
    </row>
    <row r="61" spans="1:8" x14ac:dyDescent="0.2">
      <c r="A61" s="25">
        <v>55</v>
      </c>
      <c r="B61" s="26" t="s">
        <v>360</v>
      </c>
      <c r="C61" s="26" t="s">
        <v>361</v>
      </c>
      <c r="D61" s="26" t="s">
        <v>362</v>
      </c>
      <c r="E61" s="27">
        <v>98000</v>
      </c>
      <c r="F61" s="28">
        <v>643.07600000000002</v>
      </c>
      <c r="G61" s="29">
        <v>4.1766800000000003E-3</v>
      </c>
      <c r="H61" s="24" t="s">
        <v>151</v>
      </c>
    </row>
    <row r="62" spans="1:8" x14ac:dyDescent="0.2">
      <c r="A62" s="25">
        <v>56</v>
      </c>
      <c r="B62" s="26" t="s">
        <v>82</v>
      </c>
      <c r="C62" s="26" t="s">
        <v>83</v>
      </c>
      <c r="D62" s="26" t="s">
        <v>84</v>
      </c>
      <c r="E62" s="27">
        <v>293425</v>
      </c>
      <c r="F62" s="28">
        <v>585.26550499999996</v>
      </c>
      <c r="G62" s="29">
        <v>3.8012100000000002E-3</v>
      </c>
      <c r="H62" s="24" t="s">
        <v>151</v>
      </c>
    </row>
    <row r="63" spans="1:8" ht="25.5" x14ac:dyDescent="0.2">
      <c r="A63" s="25">
        <v>57</v>
      </c>
      <c r="B63" s="26" t="s">
        <v>76</v>
      </c>
      <c r="C63" s="26" t="s">
        <v>77</v>
      </c>
      <c r="D63" s="26" t="s">
        <v>25</v>
      </c>
      <c r="E63" s="27">
        <v>12000</v>
      </c>
      <c r="F63" s="28">
        <v>513.39</v>
      </c>
      <c r="G63" s="29">
        <v>3.33439E-3</v>
      </c>
      <c r="H63" s="24" t="s">
        <v>151</v>
      </c>
    </row>
    <row r="64" spans="1:8" x14ac:dyDescent="0.2">
      <c r="A64" s="25">
        <v>58</v>
      </c>
      <c r="B64" s="26" t="s">
        <v>85</v>
      </c>
      <c r="C64" s="26" t="s">
        <v>86</v>
      </c>
      <c r="D64" s="26" t="s">
        <v>75</v>
      </c>
      <c r="E64" s="27">
        <v>9400</v>
      </c>
      <c r="F64" s="28">
        <v>479.33420000000001</v>
      </c>
      <c r="G64" s="29">
        <v>3.1132E-3</v>
      </c>
      <c r="H64" s="24" t="s">
        <v>151</v>
      </c>
    </row>
    <row r="65" spans="1:8" x14ac:dyDescent="0.2">
      <c r="A65" s="25">
        <v>59</v>
      </c>
      <c r="B65" s="26" t="s">
        <v>137</v>
      </c>
      <c r="C65" s="26" t="s">
        <v>138</v>
      </c>
      <c r="D65" s="26" t="s">
        <v>97</v>
      </c>
      <c r="E65" s="27">
        <v>110100</v>
      </c>
      <c r="F65" s="28">
        <v>369.88094999999998</v>
      </c>
      <c r="G65" s="29">
        <v>2.4023199999999999E-3</v>
      </c>
      <c r="H65" s="24" t="s">
        <v>151</v>
      </c>
    </row>
    <row r="66" spans="1:8" x14ac:dyDescent="0.2">
      <c r="A66" s="25">
        <v>60</v>
      </c>
      <c r="B66" s="26" t="s">
        <v>342</v>
      </c>
      <c r="C66" s="26" t="s">
        <v>343</v>
      </c>
      <c r="D66" s="26" t="s">
        <v>198</v>
      </c>
      <c r="E66" s="27">
        <v>126872</v>
      </c>
      <c r="F66" s="28">
        <v>354.93710720000001</v>
      </c>
      <c r="G66" s="29">
        <v>2.3052599999999999E-3</v>
      </c>
      <c r="H66" s="24" t="s">
        <v>151</v>
      </c>
    </row>
    <row r="67" spans="1:8" x14ac:dyDescent="0.2">
      <c r="A67" s="25">
        <v>61</v>
      </c>
      <c r="B67" s="26" t="s">
        <v>213</v>
      </c>
      <c r="C67" s="26" t="s">
        <v>214</v>
      </c>
      <c r="D67" s="26" t="s">
        <v>39</v>
      </c>
      <c r="E67" s="27">
        <v>52200</v>
      </c>
      <c r="F67" s="28">
        <v>299.78460000000001</v>
      </c>
      <c r="G67" s="29">
        <v>1.94706E-3</v>
      </c>
      <c r="H67" s="24" t="s">
        <v>151</v>
      </c>
    </row>
    <row r="68" spans="1:8" x14ac:dyDescent="0.2">
      <c r="A68" s="25">
        <v>62</v>
      </c>
      <c r="B68" s="26" t="s">
        <v>497</v>
      </c>
      <c r="C68" s="26" t="s">
        <v>498</v>
      </c>
      <c r="D68" s="26" t="s">
        <v>39</v>
      </c>
      <c r="E68" s="27">
        <v>225505</v>
      </c>
      <c r="F68" s="28">
        <v>249.18302499999999</v>
      </c>
      <c r="G68" s="29">
        <v>1.61841E-3</v>
      </c>
      <c r="H68" s="24" t="s">
        <v>151</v>
      </c>
    </row>
    <row r="69" spans="1:8" x14ac:dyDescent="0.2">
      <c r="A69" s="25">
        <v>63</v>
      </c>
      <c r="B69" s="26" t="s">
        <v>78</v>
      </c>
      <c r="C69" s="26" t="s">
        <v>79</v>
      </c>
      <c r="D69" s="26" t="s">
        <v>36</v>
      </c>
      <c r="E69" s="27">
        <v>20000</v>
      </c>
      <c r="F69" s="28">
        <v>224.35</v>
      </c>
      <c r="G69" s="29">
        <v>1.4571199999999999E-3</v>
      </c>
      <c r="H69" s="24" t="s">
        <v>151</v>
      </c>
    </row>
    <row r="70" spans="1:8" x14ac:dyDescent="0.2">
      <c r="A70" s="25">
        <v>64</v>
      </c>
      <c r="B70" s="26" t="s">
        <v>386</v>
      </c>
      <c r="C70" s="26" t="s">
        <v>387</v>
      </c>
      <c r="D70" s="26" t="s">
        <v>33</v>
      </c>
      <c r="E70" s="27">
        <v>3500</v>
      </c>
      <c r="F70" s="28">
        <v>113.715</v>
      </c>
      <c r="G70" s="29">
        <v>7.3855999999999998E-4</v>
      </c>
      <c r="H70" s="24" t="s">
        <v>151</v>
      </c>
    </row>
    <row r="71" spans="1:8" x14ac:dyDescent="0.2">
      <c r="A71" s="25">
        <v>65</v>
      </c>
      <c r="B71" s="26" t="s">
        <v>679</v>
      </c>
      <c r="C71" s="26" t="s">
        <v>680</v>
      </c>
      <c r="D71" s="26" t="s">
        <v>84</v>
      </c>
      <c r="E71" s="27">
        <v>4400</v>
      </c>
      <c r="F71" s="28">
        <v>52.436999999999998</v>
      </c>
      <c r="G71" s="29">
        <v>3.4057E-4</v>
      </c>
      <c r="H71" s="24" t="s">
        <v>151</v>
      </c>
    </row>
    <row r="72" spans="1:8" x14ac:dyDescent="0.2">
      <c r="A72" s="22"/>
      <c r="B72" s="22"/>
      <c r="C72" s="23" t="s">
        <v>150</v>
      </c>
      <c r="D72" s="22"/>
      <c r="E72" s="22" t="s">
        <v>151</v>
      </c>
      <c r="F72" s="30">
        <f>SUM(F7:F71)</f>
        <v>114068.54203560004</v>
      </c>
      <c r="G72" s="31">
        <f>SUM(G7:G71)</f>
        <v>0.74085759829746345</v>
      </c>
      <c r="H72" s="24" t="s">
        <v>151</v>
      </c>
    </row>
    <row r="73" spans="1:8" x14ac:dyDescent="0.2">
      <c r="A73" s="22"/>
      <c r="B73" s="22"/>
      <c r="C73" s="32"/>
      <c r="D73" s="22"/>
      <c r="E73" s="22"/>
      <c r="F73" s="33"/>
      <c r="G73" s="33"/>
      <c r="H73" s="24" t="s">
        <v>151</v>
      </c>
    </row>
    <row r="74" spans="1:8" x14ac:dyDescent="0.2">
      <c r="A74" s="22"/>
      <c r="B74" s="22"/>
      <c r="C74" s="23" t="s">
        <v>152</v>
      </c>
      <c r="D74" s="22"/>
      <c r="E74" s="22"/>
      <c r="F74" s="22"/>
      <c r="G74" s="22"/>
      <c r="H74" s="24" t="s">
        <v>151</v>
      </c>
    </row>
    <row r="75" spans="1:8" x14ac:dyDescent="0.2">
      <c r="A75" s="22"/>
      <c r="B75" s="22"/>
      <c r="C75" s="23" t="s">
        <v>150</v>
      </c>
      <c r="D75" s="22"/>
      <c r="E75" s="22" t="s">
        <v>151</v>
      </c>
      <c r="F75" s="34" t="s">
        <v>153</v>
      </c>
      <c r="G75" s="31">
        <v>0</v>
      </c>
      <c r="H75" s="24" t="s">
        <v>151</v>
      </c>
    </row>
    <row r="76" spans="1:8" x14ac:dyDescent="0.2">
      <c r="A76" s="22"/>
      <c r="B76" s="22"/>
      <c r="C76" s="32"/>
      <c r="D76" s="22"/>
      <c r="E76" s="22"/>
      <c r="F76" s="33"/>
      <c r="G76" s="33"/>
      <c r="H76" s="24" t="s">
        <v>151</v>
      </c>
    </row>
    <row r="77" spans="1:8" x14ac:dyDescent="0.2">
      <c r="A77" s="22"/>
      <c r="B77" s="22"/>
      <c r="C77" s="23" t="s">
        <v>154</v>
      </c>
      <c r="D77" s="22"/>
      <c r="E77" s="22"/>
      <c r="F77" s="22"/>
      <c r="G77" s="22"/>
      <c r="H77" s="24" t="s">
        <v>151</v>
      </c>
    </row>
    <row r="78" spans="1:8" x14ac:dyDescent="0.2">
      <c r="A78" s="22"/>
      <c r="B78" s="22"/>
      <c r="C78" s="23" t="s">
        <v>150</v>
      </c>
      <c r="D78" s="22"/>
      <c r="E78" s="22" t="s">
        <v>151</v>
      </c>
      <c r="F78" s="34" t="s">
        <v>153</v>
      </c>
      <c r="G78" s="31">
        <v>0</v>
      </c>
      <c r="H78" s="24" t="s">
        <v>151</v>
      </c>
    </row>
    <row r="79" spans="1:8" x14ac:dyDescent="0.2">
      <c r="A79" s="22"/>
      <c r="B79" s="22"/>
      <c r="C79" s="32"/>
      <c r="D79" s="22"/>
      <c r="E79" s="22"/>
      <c r="F79" s="33"/>
      <c r="G79" s="33"/>
      <c r="H79" s="24" t="s">
        <v>151</v>
      </c>
    </row>
    <row r="80" spans="1:8" x14ac:dyDescent="0.2">
      <c r="A80" s="22"/>
      <c r="B80" s="22"/>
      <c r="C80" s="23" t="s">
        <v>155</v>
      </c>
      <c r="D80" s="22"/>
      <c r="E80" s="22"/>
      <c r="F80" s="22"/>
      <c r="G80" s="22"/>
      <c r="H80" s="24" t="s">
        <v>151</v>
      </c>
    </row>
    <row r="81" spans="1:8" x14ac:dyDescent="0.2">
      <c r="A81" s="22"/>
      <c r="B81" s="22"/>
      <c r="C81" s="23" t="s">
        <v>150</v>
      </c>
      <c r="D81" s="22"/>
      <c r="E81" s="22" t="s">
        <v>151</v>
      </c>
      <c r="F81" s="34" t="s">
        <v>153</v>
      </c>
      <c r="G81" s="31">
        <v>0</v>
      </c>
      <c r="H81" s="24" t="s">
        <v>151</v>
      </c>
    </row>
    <row r="82" spans="1:8" x14ac:dyDescent="0.2">
      <c r="A82" s="22"/>
      <c r="B82" s="22"/>
      <c r="C82" s="32"/>
      <c r="D82" s="22"/>
      <c r="E82" s="22"/>
      <c r="F82" s="33"/>
      <c r="G82" s="33"/>
      <c r="H82" s="24" t="s">
        <v>151</v>
      </c>
    </row>
    <row r="83" spans="1:8" x14ac:dyDescent="0.2">
      <c r="A83" s="22"/>
      <c r="B83" s="22"/>
      <c r="C83" s="23" t="s">
        <v>156</v>
      </c>
      <c r="D83" s="22"/>
      <c r="E83" s="22"/>
      <c r="F83" s="33"/>
      <c r="G83" s="33"/>
      <c r="H83" s="24" t="s">
        <v>151</v>
      </c>
    </row>
    <row r="84" spans="1:8" x14ac:dyDescent="0.2">
      <c r="A84" s="22"/>
      <c r="B84" s="22"/>
      <c r="C84" s="23" t="s">
        <v>150</v>
      </c>
      <c r="D84" s="22"/>
      <c r="E84" s="22" t="s">
        <v>151</v>
      </c>
      <c r="F84" s="34" t="s">
        <v>153</v>
      </c>
      <c r="G84" s="31">
        <v>0</v>
      </c>
      <c r="H84" s="24" t="s">
        <v>151</v>
      </c>
    </row>
    <row r="85" spans="1:8" x14ac:dyDescent="0.2">
      <c r="A85" s="22"/>
      <c r="B85" s="22"/>
      <c r="C85" s="32"/>
      <c r="D85" s="22"/>
      <c r="E85" s="22"/>
      <c r="F85" s="33"/>
      <c r="G85" s="33"/>
      <c r="H85" s="24" t="s">
        <v>151</v>
      </c>
    </row>
    <row r="86" spans="1:8" x14ac:dyDescent="0.2">
      <c r="A86" s="22"/>
      <c r="B86" s="22"/>
      <c r="C86" s="23" t="s">
        <v>915</v>
      </c>
      <c r="D86" s="22"/>
      <c r="E86" s="22"/>
      <c r="F86" s="22"/>
      <c r="G86" s="22"/>
      <c r="H86" s="24" t="s">
        <v>151</v>
      </c>
    </row>
    <row r="87" spans="1:8" ht="25.5" x14ac:dyDescent="0.2">
      <c r="A87" s="25">
        <v>1</v>
      </c>
      <c r="B87" s="26" t="s">
        <v>916</v>
      </c>
      <c r="C87" s="26" t="s">
        <v>917</v>
      </c>
      <c r="D87" s="26" t="s">
        <v>918</v>
      </c>
      <c r="E87" s="27">
        <v>750</v>
      </c>
      <c r="F87" s="28">
        <v>768.72596329999999</v>
      </c>
      <c r="G87" s="29">
        <f>F87/F173</f>
        <v>4.9927561276151304E-3</v>
      </c>
      <c r="H87" s="24">
        <v>8.2899999999999991</v>
      </c>
    </row>
    <row r="88" spans="1:8" x14ac:dyDescent="0.2">
      <c r="A88" s="22"/>
      <c r="B88" s="22"/>
      <c r="C88" s="23" t="s">
        <v>150</v>
      </c>
      <c r="D88" s="22"/>
      <c r="E88" s="22" t="s">
        <v>151</v>
      </c>
      <c r="F88" s="30">
        <f>SUM(F87)</f>
        <v>768.72596329999999</v>
      </c>
      <c r="G88" s="31">
        <f>SUM(G87)</f>
        <v>4.9927561276151304E-3</v>
      </c>
      <c r="H88" s="24" t="s">
        <v>151</v>
      </c>
    </row>
    <row r="89" spans="1:8" x14ac:dyDescent="0.2">
      <c r="A89" s="22"/>
      <c r="B89" s="22"/>
      <c r="C89" s="32"/>
      <c r="D89" s="22"/>
      <c r="E89" s="22"/>
      <c r="F89" s="33"/>
      <c r="G89" s="33"/>
      <c r="H89" s="24" t="s">
        <v>151</v>
      </c>
    </row>
    <row r="90" spans="1:8" x14ac:dyDescent="0.2">
      <c r="A90" s="22"/>
      <c r="B90" s="22"/>
      <c r="C90" s="23" t="s">
        <v>997</v>
      </c>
      <c r="D90" s="22"/>
      <c r="E90" s="22"/>
      <c r="F90" s="33"/>
      <c r="G90" s="33"/>
      <c r="H90" s="24" t="s">
        <v>151</v>
      </c>
    </row>
    <row r="91" spans="1:8" x14ac:dyDescent="0.2">
      <c r="A91" s="25">
        <v>1</v>
      </c>
      <c r="B91" s="26"/>
      <c r="C91" s="26" t="s">
        <v>992</v>
      </c>
      <c r="D91" s="26" t="s">
        <v>681</v>
      </c>
      <c r="E91" s="27">
        <v>5000</v>
      </c>
      <c r="F91" s="28">
        <v>1215.2075</v>
      </c>
      <c r="G91" s="29">
        <f>F91/$F$173</f>
        <v>7.8925845900967555E-3</v>
      </c>
      <c r="H91" s="24" t="s">
        <v>151</v>
      </c>
    </row>
    <row r="92" spans="1:8" x14ac:dyDescent="0.2">
      <c r="A92" s="25">
        <v>2</v>
      </c>
      <c r="B92" s="26"/>
      <c r="C92" s="26" t="s">
        <v>993</v>
      </c>
      <c r="D92" s="26" t="s">
        <v>670</v>
      </c>
      <c r="E92" s="27">
        <v>-4400</v>
      </c>
      <c r="F92" s="28">
        <v>-52.846200000000003</v>
      </c>
      <c r="G92" s="29">
        <f t="shared" ref="G92:G106" si="0">F92/$F$173</f>
        <v>-3.4322788804806682E-4</v>
      </c>
      <c r="H92" s="24" t="s">
        <v>151</v>
      </c>
    </row>
    <row r="93" spans="1:8" x14ac:dyDescent="0.2">
      <c r="A93" s="25">
        <v>3</v>
      </c>
      <c r="B93" s="26"/>
      <c r="C93" s="26" t="s">
        <v>994</v>
      </c>
      <c r="D93" s="26" t="s">
        <v>670</v>
      </c>
      <c r="E93" s="27">
        <v>-3500</v>
      </c>
      <c r="F93" s="28">
        <v>-114.3905</v>
      </c>
      <c r="G93" s="29">
        <f t="shared" si="0"/>
        <v>-7.4294858907097169E-4</v>
      </c>
      <c r="H93" s="24" t="s">
        <v>151</v>
      </c>
    </row>
    <row r="94" spans="1:8" x14ac:dyDescent="0.2">
      <c r="A94" s="25">
        <v>4</v>
      </c>
      <c r="B94" s="26"/>
      <c r="C94" s="26" t="s">
        <v>979</v>
      </c>
      <c r="D94" s="26" t="s">
        <v>670</v>
      </c>
      <c r="E94" s="27">
        <v>-25625</v>
      </c>
      <c r="F94" s="28">
        <v>-293.073125</v>
      </c>
      <c r="G94" s="29">
        <f t="shared" si="0"/>
        <v>-1.9034645771578106E-3</v>
      </c>
      <c r="H94" s="24" t="s">
        <v>151</v>
      </c>
    </row>
    <row r="95" spans="1:8" x14ac:dyDescent="0.2">
      <c r="A95" s="25">
        <v>5</v>
      </c>
      <c r="B95" s="26"/>
      <c r="C95" s="26" t="s">
        <v>983</v>
      </c>
      <c r="D95" s="26" t="s">
        <v>670</v>
      </c>
      <c r="E95" s="27">
        <v>-62700</v>
      </c>
      <c r="F95" s="28">
        <v>-496.74074999999999</v>
      </c>
      <c r="G95" s="29">
        <f t="shared" si="0"/>
        <v>-3.2262542723963642E-3</v>
      </c>
      <c r="H95" s="24" t="s">
        <v>151</v>
      </c>
    </row>
    <row r="96" spans="1:8" x14ac:dyDescent="0.2">
      <c r="A96" s="25">
        <v>6</v>
      </c>
      <c r="B96" s="26"/>
      <c r="C96" s="26" t="s">
        <v>995</v>
      </c>
      <c r="D96" s="26" t="s">
        <v>670</v>
      </c>
      <c r="E96" s="27">
        <v>-40400</v>
      </c>
      <c r="F96" s="28">
        <v>-755.45979999999997</v>
      </c>
      <c r="G96" s="29">
        <f t="shared" si="0"/>
        <v>-4.906594450674125E-3</v>
      </c>
      <c r="H96" s="24" t="s">
        <v>151</v>
      </c>
    </row>
    <row r="97" spans="1:8" x14ac:dyDescent="0.2">
      <c r="A97" s="25">
        <v>7</v>
      </c>
      <c r="B97" s="26"/>
      <c r="C97" s="26" t="s">
        <v>970</v>
      </c>
      <c r="D97" s="26" t="s">
        <v>670</v>
      </c>
      <c r="E97" s="27">
        <v>-17250</v>
      </c>
      <c r="F97" s="28">
        <v>-1140.96675</v>
      </c>
      <c r="G97" s="29">
        <f t="shared" si="0"/>
        <v>-7.410402411820843E-3</v>
      </c>
      <c r="H97" s="24" t="s">
        <v>151</v>
      </c>
    </row>
    <row r="98" spans="1:8" x14ac:dyDescent="0.2">
      <c r="A98" s="25">
        <v>8</v>
      </c>
      <c r="B98" s="26"/>
      <c r="C98" s="26" t="s">
        <v>956</v>
      </c>
      <c r="D98" s="26" t="s">
        <v>670</v>
      </c>
      <c r="E98" s="27">
        <v>-76000</v>
      </c>
      <c r="F98" s="28">
        <v>-1208.97</v>
      </c>
      <c r="G98" s="29">
        <f t="shared" si="0"/>
        <v>-7.852072993204267E-3</v>
      </c>
      <c r="H98" s="24" t="s">
        <v>151</v>
      </c>
    </row>
    <row r="99" spans="1:8" x14ac:dyDescent="0.2">
      <c r="A99" s="25">
        <v>9</v>
      </c>
      <c r="B99" s="26"/>
      <c r="C99" s="26" t="s">
        <v>963</v>
      </c>
      <c r="D99" s="26" t="s">
        <v>670</v>
      </c>
      <c r="E99" s="27">
        <v>-1917000</v>
      </c>
      <c r="F99" s="28">
        <v>-1967.9921999999999</v>
      </c>
      <c r="G99" s="29">
        <f t="shared" si="0"/>
        <v>-1.2781804680394592E-2</v>
      </c>
      <c r="H99" s="24" t="s">
        <v>151</v>
      </c>
    </row>
    <row r="100" spans="1:8" x14ac:dyDescent="0.2">
      <c r="A100" s="25">
        <v>10</v>
      </c>
      <c r="B100" s="26"/>
      <c r="C100" s="26" t="s">
        <v>968</v>
      </c>
      <c r="D100" s="26" t="s">
        <v>670</v>
      </c>
      <c r="E100" s="27">
        <v>-111600</v>
      </c>
      <c r="F100" s="28">
        <v>-1980.5652</v>
      </c>
      <c r="G100" s="29">
        <f t="shared" si="0"/>
        <v>-1.2863464369008501E-2</v>
      </c>
      <c r="H100" s="24" t="s">
        <v>151</v>
      </c>
    </row>
    <row r="101" spans="1:8" x14ac:dyDescent="0.2">
      <c r="A101" s="25">
        <v>11</v>
      </c>
      <c r="B101" s="26"/>
      <c r="C101" s="26" t="s">
        <v>967</v>
      </c>
      <c r="D101" s="26" t="s">
        <v>670</v>
      </c>
      <c r="E101" s="27">
        <v>-128700</v>
      </c>
      <c r="F101" s="28">
        <v>-1986.3558</v>
      </c>
      <c r="G101" s="29">
        <f t="shared" si="0"/>
        <v>-1.2901073419584155E-2</v>
      </c>
      <c r="H101" s="24" t="s">
        <v>151</v>
      </c>
    </row>
    <row r="102" spans="1:8" x14ac:dyDescent="0.2">
      <c r="A102" s="25">
        <v>12</v>
      </c>
      <c r="B102" s="26"/>
      <c r="C102" s="26" t="s">
        <v>972</v>
      </c>
      <c r="D102" s="26" t="s">
        <v>670</v>
      </c>
      <c r="E102" s="27">
        <v>-126350</v>
      </c>
      <c r="F102" s="28">
        <v>-2069.6761750000001</v>
      </c>
      <c r="G102" s="29">
        <f t="shared" si="0"/>
        <v>-1.3442226356647236E-2</v>
      </c>
      <c r="H102" s="24" t="s">
        <v>151</v>
      </c>
    </row>
    <row r="103" spans="1:8" x14ac:dyDescent="0.2">
      <c r="A103" s="25">
        <v>13</v>
      </c>
      <c r="B103" s="26"/>
      <c r="C103" s="26" t="s">
        <v>959</v>
      </c>
      <c r="D103" s="26" t="s">
        <v>670</v>
      </c>
      <c r="E103" s="27">
        <v>-73850</v>
      </c>
      <c r="F103" s="28">
        <v>-2205.9733500000002</v>
      </c>
      <c r="G103" s="29">
        <f t="shared" si="0"/>
        <v>-1.4327455408540614E-2</v>
      </c>
      <c r="H103" s="24" t="s">
        <v>151</v>
      </c>
    </row>
    <row r="104" spans="1:8" x14ac:dyDescent="0.2">
      <c r="A104" s="25">
        <v>14</v>
      </c>
      <c r="B104" s="26"/>
      <c r="C104" s="26" t="s">
        <v>973</v>
      </c>
      <c r="D104" s="26" t="s">
        <v>670</v>
      </c>
      <c r="E104" s="27">
        <v>-930150</v>
      </c>
      <c r="F104" s="28">
        <v>-2307.237075</v>
      </c>
      <c r="G104" s="29">
        <f t="shared" si="0"/>
        <v>-1.498514762610082E-2</v>
      </c>
      <c r="H104" s="24" t="s">
        <v>151</v>
      </c>
    </row>
    <row r="105" spans="1:8" x14ac:dyDescent="0.2">
      <c r="A105" s="25">
        <v>15</v>
      </c>
      <c r="B105" s="26"/>
      <c r="C105" s="26" t="s">
        <v>996</v>
      </c>
      <c r="D105" s="26" t="s">
        <v>670</v>
      </c>
      <c r="E105" s="27">
        <v>-289000</v>
      </c>
      <c r="F105" s="28">
        <v>-2894.4794999999999</v>
      </c>
      <c r="G105" s="29">
        <f t="shared" si="0"/>
        <v>-1.879919626734608E-2</v>
      </c>
      <c r="H105" s="24" t="s">
        <v>151</v>
      </c>
    </row>
    <row r="106" spans="1:8" x14ac:dyDescent="0.2">
      <c r="A106" s="25">
        <v>16</v>
      </c>
      <c r="B106" s="26"/>
      <c r="C106" s="26" t="s">
        <v>987</v>
      </c>
      <c r="D106" s="26" t="s">
        <v>670</v>
      </c>
      <c r="E106" s="27">
        <v>-316000</v>
      </c>
      <c r="F106" s="28">
        <v>-4110.2120000000004</v>
      </c>
      <c r="G106" s="29">
        <f t="shared" si="0"/>
        <v>-2.6695190651169258E-2</v>
      </c>
      <c r="H106" s="24" t="s">
        <v>151</v>
      </c>
    </row>
    <row r="107" spans="1:8" x14ac:dyDescent="0.2">
      <c r="A107" s="22"/>
      <c r="B107" s="22"/>
      <c r="C107" s="23" t="s">
        <v>150</v>
      </c>
      <c r="D107" s="22"/>
      <c r="E107" s="22" t="s">
        <v>151</v>
      </c>
      <c r="F107" s="30">
        <f>SUM(F91:F106)</f>
        <v>-22369.730925</v>
      </c>
      <c r="G107" s="31">
        <f>SUM(G91:G106)</f>
        <v>-0.14528793937106696</v>
      </c>
      <c r="H107" s="24" t="s">
        <v>151</v>
      </c>
    </row>
    <row r="108" spans="1:8" x14ac:dyDescent="0.2">
      <c r="A108" s="22"/>
      <c r="B108" s="22"/>
      <c r="C108" s="32"/>
      <c r="D108" s="22"/>
      <c r="E108" s="22"/>
      <c r="F108" s="33"/>
      <c r="G108" s="33"/>
      <c r="H108" s="24" t="s">
        <v>151</v>
      </c>
    </row>
    <row r="109" spans="1:8" x14ac:dyDescent="0.2">
      <c r="A109" s="22"/>
      <c r="B109" s="22"/>
      <c r="C109" s="23" t="s">
        <v>158</v>
      </c>
      <c r="D109" s="22"/>
      <c r="E109" s="22"/>
      <c r="F109" s="30">
        <f>F72+F88</f>
        <v>114837.26799890005</v>
      </c>
      <c r="G109" s="31">
        <f>G72+G88</f>
        <v>0.74585035442507863</v>
      </c>
      <c r="H109" s="24" t="s">
        <v>151</v>
      </c>
    </row>
    <row r="110" spans="1:8" x14ac:dyDescent="0.2">
      <c r="A110" s="22"/>
      <c r="B110" s="22"/>
      <c r="C110" s="32"/>
      <c r="D110" s="22"/>
      <c r="E110" s="22"/>
      <c r="F110" s="33"/>
      <c r="G110" s="33"/>
      <c r="H110" s="24" t="s">
        <v>151</v>
      </c>
    </row>
    <row r="111" spans="1:8" x14ac:dyDescent="0.2">
      <c r="A111" s="22"/>
      <c r="B111" s="22"/>
      <c r="C111" s="23" t="s">
        <v>159</v>
      </c>
      <c r="D111" s="22"/>
      <c r="E111" s="22"/>
      <c r="F111" s="33"/>
      <c r="G111" s="33"/>
      <c r="H111" s="24" t="s">
        <v>151</v>
      </c>
    </row>
    <row r="112" spans="1:8" x14ac:dyDescent="0.2">
      <c r="A112" s="22"/>
      <c r="B112" s="22"/>
      <c r="C112" s="23" t="s">
        <v>10</v>
      </c>
      <c r="D112" s="22"/>
      <c r="E112" s="22"/>
      <c r="F112" s="33"/>
      <c r="G112" s="33"/>
      <c r="H112" s="24" t="s">
        <v>151</v>
      </c>
    </row>
    <row r="113" spans="1:8" x14ac:dyDescent="0.2">
      <c r="A113" s="25">
        <v>1</v>
      </c>
      <c r="B113" s="26" t="s">
        <v>682</v>
      </c>
      <c r="C113" s="26" t="s">
        <v>683</v>
      </c>
      <c r="D113" s="26" t="s">
        <v>558</v>
      </c>
      <c r="E113" s="27">
        <v>2500</v>
      </c>
      <c r="F113" s="28">
        <v>2517.3125</v>
      </c>
      <c r="G113" s="29">
        <v>1.6349559999999999E-2</v>
      </c>
      <c r="H113" s="24">
        <v>7.375</v>
      </c>
    </row>
    <row r="114" spans="1:8" x14ac:dyDescent="0.2">
      <c r="A114" s="25">
        <v>2</v>
      </c>
      <c r="B114" s="26" t="s">
        <v>571</v>
      </c>
      <c r="C114" s="26" t="s">
        <v>572</v>
      </c>
      <c r="D114" s="26" t="s">
        <v>561</v>
      </c>
      <c r="E114" s="27">
        <v>150</v>
      </c>
      <c r="F114" s="28">
        <v>1549.7265</v>
      </c>
      <c r="G114" s="29">
        <v>1.006523E-2</v>
      </c>
      <c r="H114" s="24">
        <v>7.4649999999999999</v>
      </c>
    </row>
    <row r="115" spans="1:8" ht="25.5" x14ac:dyDescent="0.2">
      <c r="A115" s="25">
        <v>3</v>
      </c>
      <c r="B115" s="26" t="s">
        <v>579</v>
      </c>
      <c r="C115" s="26" t="s">
        <v>580</v>
      </c>
      <c r="D115" s="26" t="s">
        <v>558</v>
      </c>
      <c r="E115" s="27">
        <v>1500</v>
      </c>
      <c r="F115" s="28">
        <v>1506.0735</v>
      </c>
      <c r="G115" s="29">
        <v>9.7817100000000008E-3</v>
      </c>
      <c r="H115" s="24">
        <v>7.4572000000000003</v>
      </c>
    </row>
    <row r="116" spans="1:8" ht="25.5" x14ac:dyDescent="0.2">
      <c r="A116" s="25">
        <v>4</v>
      </c>
      <c r="B116" s="26" t="s">
        <v>559</v>
      </c>
      <c r="C116" s="26" t="s">
        <v>560</v>
      </c>
      <c r="D116" s="26" t="s">
        <v>561</v>
      </c>
      <c r="E116" s="27">
        <v>1500</v>
      </c>
      <c r="F116" s="28">
        <v>1498.7684999999999</v>
      </c>
      <c r="G116" s="29">
        <v>9.7342699999999997E-3</v>
      </c>
      <c r="H116" s="24">
        <v>7.5934999999999997</v>
      </c>
    </row>
    <row r="117" spans="1:8" ht="25.5" x14ac:dyDescent="0.2">
      <c r="A117" s="25">
        <v>5</v>
      </c>
      <c r="B117" s="26" t="s">
        <v>596</v>
      </c>
      <c r="C117" s="26" t="s">
        <v>597</v>
      </c>
      <c r="D117" s="26" t="s">
        <v>561</v>
      </c>
      <c r="E117" s="27">
        <v>1000</v>
      </c>
      <c r="F117" s="28">
        <v>1049.789</v>
      </c>
      <c r="G117" s="29">
        <v>6.8182199999999998E-3</v>
      </c>
      <c r="H117" s="24">
        <v>7.1490999999999998</v>
      </c>
    </row>
    <row r="118" spans="1:8" ht="25.5" x14ac:dyDescent="0.2">
      <c r="A118" s="25">
        <v>6</v>
      </c>
      <c r="B118" s="26" t="s">
        <v>598</v>
      </c>
      <c r="C118" s="26" t="s">
        <v>599</v>
      </c>
      <c r="D118" s="26" t="s">
        <v>561</v>
      </c>
      <c r="E118" s="27">
        <v>1000</v>
      </c>
      <c r="F118" s="28">
        <v>1020.332</v>
      </c>
      <c r="G118" s="29">
        <v>6.6268999999999998E-3</v>
      </c>
      <c r="H118" s="24">
        <v>7.4550000000000001</v>
      </c>
    </row>
    <row r="119" spans="1:8" x14ac:dyDescent="0.2">
      <c r="A119" s="25">
        <v>7</v>
      </c>
      <c r="B119" s="26" t="s">
        <v>684</v>
      </c>
      <c r="C119" s="26" t="s">
        <v>685</v>
      </c>
      <c r="D119" s="26" t="s">
        <v>561</v>
      </c>
      <c r="E119" s="27">
        <v>100</v>
      </c>
      <c r="F119" s="28">
        <v>1000.876</v>
      </c>
      <c r="G119" s="29">
        <v>6.50054E-3</v>
      </c>
      <c r="H119" s="24">
        <v>7.72</v>
      </c>
    </row>
    <row r="120" spans="1:8" x14ac:dyDescent="0.2">
      <c r="A120" s="25">
        <v>8</v>
      </c>
      <c r="B120" s="26" t="s">
        <v>617</v>
      </c>
      <c r="C120" s="26" t="s">
        <v>618</v>
      </c>
      <c r="D120" s="26" t="s">
        <v>561</v>
      </c>
      <c r="E120" s="27">
        <v>1000</v>
      </c>
      <c r="F120" s="28">
        <v>998.63599999999997</v>
      </c>
      <c r="G120" s="29">
        <v>6.4859899999999996E-3</v>
      </c>
      <c r="H120" s="24">
        <v>7.56</v>
      </c>
    </row>
    <row r="121" spans="1:8" x14ac:dyDescent="0.2">
      <c r="A121" s="25">
        <v>9</v>
      </c>
      <c r="B121" s="26" t="s">
        <v>612</v>
      </c>
      <c r="C121" s="26" t="s">
        <v>613</v>
      </c>
      <c r="D121" s="26" t="s">
        <v>561</v>
      </c>
      <c r="E121" s="27">
        <v>50</v>
      </c>
      <c r="F121" s="28">
        <v>487.38249999999999</v>
      </c>
      <c r="G121" s="29">
        <v>3.1654700000000001E-3</v>
      </c>
      <c r="H121" s="24">
        <v>7.7350000000000003</v>
      </c>
    </row>
    <row r="122" spans="1:8" x14ac:dyDescent="0.2">
      <c r="A122" s="22"/>
      <c r="B122" s="22"/>
      <c r="C122" s="23" t="s">
        <v>150</v>
      </c>
      <c r="D122" s="22"/>
      <c r="E122" s="22" t="s">
        <v>151</v>
      </c>
      <c r="F122" s="30">
        <v>11628.896500000001</v>
      </c>
      <c r="G122" s="31">
        <v>7.552789E-2</v>
      </c>
      <c r="H122" s="24" t="s">
        <v>151</v>
      </c>
    </row>
    <row r="123" spans="1:8" x14ac:dyDescent="0.2">
      <c r="A123" s="22"/>
      <c r="B123" s="22"/>
      <c r="C123" s="32"/>
      <c r="D123" s="22"/>
      <c r="E123" s="22"/>
      <c r="F123" s="33"/>
      <c r="G123" s="33"/>
      <c r="H123" s="24" t="s">
        <v>151</v>
      </c>
    </row>
    <row r="124" spans="1:8" x14ac:dyDescent="0.2">
      <c r="A124" s="22"/>
      <c r="B124" s="22"/>
      <c r="C124" s="23" t="s">
        <v>160</v>
      </c>
      <c r="D124" s="22"/>
      <c r="E124" s="22"/>
      <c r="F124" s="22"/>
      <c r="G124" s="22"/>
      <c r="H124" s="24" t="s">
        <v>151</v>
      </c>
    </row>
    <row r="125" spans="1:8" x14ac:dyDescent="0.2">
      <c r="A125" s="22"/>
      <c r="B125" s="22"/>
      <c r="C125" s="23" t="s">
        <v>150</v>
      </c>
      <c r="D125" s="22"/>
      <c r="E125" s="22" t="s">
        <v>151</v>
      </c>
      <c r="F125" s="34" t="s">
        <v>153</v>
      </c>
      <c r="G125" s="31">
        <v>0</v>
      </c>
      <c r="H125" s="24" t="s">
        <v>151</v>
      </c>
    </row>
    <row r="126" spans="1:8" x14ac:dyDescent="0.2">
      <c r="A126" s="22"/>
      <c r="B126" s="22"/>
      <c r="C126" s="32"/>
      <c r="D126" s="22"/>
      <c r="E126" s="22"/>
      <c r="F126" s="33"/>
      <c r="G126" s="33"/>
      <c r="H126" s="24" t="s">
        <v>151</v>
      </c>
    </row>
    <row r="127" spans="1:8" x14ac:dyDescent="0.2">
      <c r="A127" s="22"/>
      <c r="B127" s="22"/>
      <c r="C127" s="23" t="s">
        <v>161</v>
      </c>
      <c r="D127" s="22"/>
      <c r="E127" s="22"/>
      <c r="F127" s="22"/>
      <c r="G127" s="22"/>
      <c r="H127" s="24" t="s">
        <v>151</v>
      </c>
    </row>
    <row r="128" spans="1:8" x14ac:dyDescent="0.2">
      <c r="A128" s="25">
        <v>1</v>
      </c>
      <c r="B128" s="26" t="s">
        <v>625</v>
      </c>
      <c r="C128" s="26" t="s">
        <v>1034</v>
      </c>
      <c r="D128" s="26" t="s">
        <v>538</v>
      </c>
      <c r="E128" s="27">
        <v>8500000</v>
      </c>
      <c r="F128" s="28">
        <v>8684.8665000000001</v>
      </c>
      <c r="G128" s="29">
        <v>5.6406860000000003E-2</v>
      </c>
      <c r="H128" s="24">
        <v>6.8952999999999998</v>
      </c>
    </row>
    <row r="129" spans="1:8" x14ac:dyDescent="0.2">
      <c r="A129" s="25">
        <v>2</v>
      </c>
      <c r="B129" s="26" t="s">
        <v>627</v>
      </c>
      <c r="C129" s="26" t="s">
        <v>1027</v>
      </c>
      <c r="D129" s="26" t="s">
        <v>538</v>
      </c>
      <c r="E129" s="27">
        <v>3000000</v>
      </c>
      <c r="F129" s="28">
        <v>3099.2249999999999</v>
      </c>
      <c r="G129" s="29">
        <v>2.0128989999999999E-2</v>
      </c>
      <c r="H129" s="24">
        <v>6.9809000000000001</v>
      </c>
    </row>
    <row r="130" spans="1:8" x14ac:dyDescent="0.2">
      <c r="A130" s="25">
        <v>3</v>
      </c>
      <c r="B130" s="26" t="s">
        <v>686</v>
      </c>
      <c r="C130" s="26" t="s">
        <v>1033</v>
      </c>
      <c r="D130" s="26" t="s">
        <v>538</v>
      </c>
      <c r="E130" s="27">
        <v>3000000</v>
      </c>
      <c r="F130" s="28">
        <v>3081.9</v>
      </c>
      <c r="G130" s="29">
        <v>2.001646E-2</v>
      </c>
      <c r="H130" s="24">
        <v>6.8681000000000001</v>
      </c>
    </row>
    <row r="131" spans="1:8" x14ac:dyDescent="0.2">
      <c r="A131" s="25">
        <v>4</v>
      </c>
      <c r="B131" s="26" t="s">
        <v>671</v>
      </c>
      <c r="C131" s="26" t="s">
        <v>672</v>
      </c>
      <c r="D131" s="26" t="s">
        <v>538</v>
      </c>
      <c r="E131" s="27">
        <v>3000000</v>
      </c>
      <c r="F131" s="28">
        <v>3048.2130000000002</v>
      </c>
      <c r="G131" s="29">
        <v>1.979767E-2</v>
      </c>
      <c r="H131" s="24">
        <v>6.7938999999999998</v>
      </c>
    </row>
    <row r="132" spans="1:8" x14ac:dyDescent="0.2">
      <c r="A132" s="25">
        <v>5</v>
      </c>
      <c r="B132" s="26" t="s">
        <v>630</v>
      </c>
      <c r="C132" s="26" t="s">
        <v>631</v>
      </c>
      <c r="D132" s="26" t="s">
        <v>538</v>
      </c>
      <c r="E132" s="27">
        <v>1500000</v>
      </c>
      <c r="F132" s="28">
        <v>1560.4994999999999</v>
      </c>
      <c r="G132" s="29">
        <v>1.01352E-2</v>
      </c>
      <c r="H132" s="24">
        <v>7.1593</v>
      </c>
    </row>
    <row r="133" spans="1:8" x14ac:dyDescent="0.2">
      <c r="A133" s="25">
        <v>6</v>
      </c>
      <c r="B133" s="26" t="s">
        <v>687</v>
      </c>
      <c r="C133" s="26" t="s">
        <v>688</v>
      </c>
      <c r="D133" s="26" t="s">
        <v>538</v>
      </c>
      <c r="E133" s="27">
        <v>1000000</v>
      </c>
      <c r="F133" s="28">
        <v>1018.383</v>
      </c>
      <c r="G133" s="29">
        <v>6.6142400000000004E-3</v>
      </c>
      <c r="H133" s="24">
        <v>6.8682999999999996</v>
      </c>
    </row>
    <row r="134" spans="1:8" ht="25.5" x14ac:dyDescent="0.2">
      <c r="A134" s="25">
        <v>7</v>
      </c>
      <c r="B134" s="26" t="s">
        <v>638</v>
      </c>
      <c r="C134" s="26" t="s">
        <v>639</v>
      </c>
      <c r="D134" s="26" t="s">
        <v>538</v>
      </c>
      <c r="E134" s="27">
        <v>500000</v>
      </c>
      <c r="F134" s="28">
        <v>509.61349999999999</v>
      </c>
      <c r="G134" s="29">
        <v>3.30986E-3</v>
      </c>
      <c r="H134" s="24">
        <v>7.2789999999999999</v>
      </c>
    </row>
    <row r="135" spans="1:8" ht="25.5" x14ac:dyDescent="0.2">
      <c r="A135" s="25">
        <v>8</v>
      </c>
      <c r="B135" s="26" t="s">
        <v>637</v>
      </c>
      <c r="C135" s="89" t="s">
        <v>919</v>
      </c>
      <c r="D135" s="26" t="s">
        <v>538</v>
      </c>
      <c r="E135" s="27">
        <v>500000</v>
      </c>
      <c r="F135" s="28">
        <v>503.541</v>
      </c>
      <c r="G135" s="29">
        <v>3.27042E-3</v>
      </c>
      <c r="H135" s="24">
        <v>7.1664156239641006</v>
      </c>
    </row>
    <row r="136" spans="1:8" x14ac:dyDescent="0.2">
      <c r="A136" s="22"/>
      <c r="B136" s="22"/>
      <c r="C136" s="23" t="s">
        <v>150</v>
      </c>
      <c r="D136" s="22"/>
      <c r="E136" s="22" t="s">
        <v>151</v>
      </c>
      <c r="F136" s="30">
        <v>21506.2415</v>
      </c>
      <c r="G136" s="31">
        <v>0.13967969999999999</v>
      </c>
      <c r="H136" s="24" t="s">
        <v>151</v>
      </c>
    </row>
    <row r="137" spans="1:8" x14ac:dyDescent="0.2">
      <c r="A137" s="22"/>
      <c r="B137" s="22"/>
      <c r="C137" s="32"/>
      <c r="D137" s="22"/>
      <c r="E137" s="22"/>
      <c r="F137" s="33"/>
      <c r="G137" s="33"/>
      <c r="H137" s="24" t="s">
        <v>151</v>
      </c>
    </row>
    <row r="138" spans="1:8" x14ac:dyDescent="0.2">
      <c r="A138" s="22"/>
      <c r="B138" s="22"/>
      <c r="C138" s="23" t="s">
        <v>162</v>
      </c>
      <c r="D138" s="22"/>
      <c r="E138" s="22"/>
      <c r="F138" s="33"/>
      <c r="G138" s="33"/>
      <c r="H138" s="24" t="s">
        <v>151</v>
      </c>
    </row>
    <row r="139" spans="1:8" x14ac:dyDescent="0.2">
      <c r="A139" s="22"/>
      <c r="B139" s="22"/>
      <c r="C139" s="23" t="s">
        <v>150</v>
      </c>
      <c r="D139" s="22"/>
      <c r="E139" s="22" t="s">
        <v>151</v>
      </c>
      <c r="F139" s="34" t="s">
        <v>153</v>
      </c>
      <c r="G139" s="31">
        <v>0</v>
      </c>
      <c r="H139" s="24" t="s">
        <v>151</v>
      </c>
    </row>
    <row r="140" spans="1:8" x14ac:dyDescent="0.2">
      <c r="A140" s="22"/>
      <c r="B140" s="22"/>
      <c r="C140" s="32"/>
      <c r="D140" s="22"/>
      <c r="E140" s="22"/>
      <c r="F140" s="33"/>
      <c r="G140" s="33"/>
      <c r="H140" s="24" t="s">
        <v>151</v>
      </c>
    </row>
    <row r="141" spans="1:8" x14ac:dyDescent="0.2">
      <c r="A141" s="22"/>
      <c r="B141" s="22"/>
      <c r="C141" s="23" t="s">
        <v>163</v>
      </c>
      <c r="D141" s="22"/>
      <c r="E141" s="22"/>
      <c r="F141" s="30">
        <v>33135.137999999999</v>
      </c>
      <c r="G141" s="31">
        <v>0.21520759</v>
      </c>
      <c r="H141" s="24" t="s">
        <v>151</v>
      </c>
    </row>
    <row r="142" spans="1:8" x14ac:dyDescent="0.2">
      <c r="A142" s="22"/>
      <c r="B142" s="22"/>
      <c r="C142" s="32"/>
      <c r="D142" s="22"/>
      <c r="E142" s="22"/>
      <c r="F142" s="33"/>
      <c r="G142" s="33"/>
      <c r="H142" s="24" t="s">
        <v>151</v>
      </c>
    </row>
    <row r="143" spans="1:8" x14ac:dyDescent="0.2">
      <c r="A143" s="22"/>
      <c r="B143" s="22"/>
      <c r="C143" s="23" t="s">
        <v>164</v>
      </c>
      <c r="D143" s="22"/>
      <c r="E143" s="22"/>
      <c r="F143" s="33"/>
      <c r="G143" s="33"/>
      <c r="H143" s="24" t="s">
        <v>151</v>
      </c>
    </row>
    <row r="144" spans="1:8" x14ac:dyDescent="0.2">
      <c r="A144" s="22"/>
      <c r="B144" s="22"/>
      <c r="C144" s="23" t="s">
        <v>165</v>
      </c>
      <c r="D144" s="22"/>
      <c r="E144" s="22"/>
      <c r="F144" s="33"/>
      <c r="G144" s="33"/>
      <c r="H144" s="24" t="s">
        <v>151</v>
      </c>
    </row>
    <row r="145" spans="1:8" x14ac:dyDescent="0.2">
      <c r="A145" s="22"/>
      <c r="B145" s="22"/>
      <c r="C145" s="23" t="s">
        <v>150</v>
      </c>
      <c r="D145" s="22"/>
      <c r="E145" s="22" t="s">
        <v>151</v>
      </c>
      <c r="F145" s="34" t="s">
        <v>153</v>
      </c>
      <c r="G145" s="31">
        <v>0</v>
      </c>
      <c r="H145" s="24" t="s">
        <v>151</v>
      </c>
    </row>
    <row r="146" spans="1:8" x14ac:dyDescent="0.2">
      <c r="A146" s="22"/>
      <c r="B146" s="22"/>
      <c r="C146" s="32"/>
      <c r="D146" s="22"/>
      <c r="E146" s="22"/>
      <c r="F146" s="33"/>
      <c r="G146" s="33"/>
      <c r="H146" s="24" t="s">
        <v>151</v>
      </c>
    </row>
    <row r="147" spans="1:8" x14ac:dyDescent="0.2">
      <c r="A147" s="22"/>
      <c r="B147" s="22"/>
      <c r="C147" s="23" t="s">
        <v>166</v>
      </c>
      <c r="D147" s="22"/>
      <c r="E147" s="22"/>
      <c r="F147" s="33"/>
      <c r="G147" s="33"/>
      <c r="H147" s="24" t="s">
        <v>151</v>
      </c>
    </row>
    <row r="148" spans="1:8" x14ac:dyDescent="0.2">
      <c r="A148" s="22"/>
      <c r="B148" s="22"/>
      <c r="C148" s="23" t="s">
        <v>150</v>
      </c>
      <c r="D148" s="22"/>
      <c r="E148" s="22" t="s">
        <v>151</v>
      </c>
      <c r="F148" s="34" t="s">
        <v>153</v>
      </c>
      <c r="G148" s="31">
        <v>0</v>
      </c>
      <c r="H148" s="24" t="s">
        <v>151</v>
      </c>
    </row>
    <row r="149" spans="1:8" x14ac:dyDescent="0.2">
      <c r="A149" s="22"/>
      <c r="B149" s="22"/>
      <c r="C149" s="32"/>
      <c r="D149" s="22"/>
      <c r="E149" s="22"/>
      <c r="F149" s="33"/>
      <c r="G149" s="33"/>
      <c r="H149" s="24" t="s">
        <v>151</v>
      </c>
    </row>
    <row r="150" spans="1:8" x14ac:dyDescent="0.2">
      <c r="A150" s="22"/>
      <c r="B150" s="22"/>
      <c r="C150" s="23" t="s">
        <v>167</v>
      </c>
      <c r="D150" s="22"/>
      <c r="E150" s="22"/>
      <c r="F150" s="33"/>
      <c r="G150" s="33"/>
      <c r="H150" s="24" t="s">
        <v>151</v>
      </c>
    </row>
    <row r="151" spans="1:8" x14ac:dyDescent="0.2">
      <c r="A151" s="22"/>
      <c r="B151" s="22"/>
      <c r="C151" s="23" t="s">
        <v>150</v>
      </c>
      <c r="D151" s="22"/>
      <c r="E151" s="22" t="s">
        <v>151</v>
      </c>
      <c r="F151" s="34" t="s">
        <v>153</v>
      </c>
      <c r="G151" s="31">
        <v>0</v>
      </c>
      <c r="H151" s="24" t="s">
        <v>151</v>
      </c>
    </row>
    <row r="152" spans="1:8" x14ac:dyDescent="0.2">
      <c r="A152" s="22"/>
      <c r="B152" s="22"/>
      <c r="C152" s="32"/>
      <c r="D152" s="22"/>
      <c r="E152" s="22"/>
      <c r="F152" s="33"/>
      <c r="G152" s="33"/>
      <c r="H152" s="24" t="s">
        <v>151</v>
      </c>
    </row>
    <row r="153" spans="1:8" x14ac:dyDescent="0.2">
      <c r="A153" s="22"/>
      <c r="B153" s="22"/>
      <c r="C153" s="23" t="s">
        <v>168</v>
      </c>
      <c r="D153" s="22"/>
      <c r="E153" s="22"/>
      <c r="F153" s="33"/>
      <c r="G153" s="33"/>
      <c r="H153" s="24" t="s">
        <v>151</v>
      </c>
    </row>
    <row r="154" spans="1:8" x14ac:dyDescent="0.2">
      <c r="A154" s="25">
        <v>1</v>
      </c>
      <c r="B154" s="26"/>
      <c r="C154" s="26" t="s">
        <v>169</v>
      </c>
      <c r="D154" s="26"/>
      <c r="E154" s="35"/>
      <c r="F154" s="28">
        <v>5053.3790206129997</v>
      </c>
      <c r="G154" s="29">
        <v>3.2820910000000002E-2</v>
      </c>
      <c r="H154" s="24">
        <v>6.66</v>
      </c>
    </row>
    <row r="155" spans="1:8" x14ac:dyDescent="0.2">
      <c r="A155" s="22"/>
      <c r="B155" s="22"/>
      <c r="C155" s="23" t="s">
        <v>150</v>
      </c>
      <c r="D155" s="22"/>
      <c r="E155" s="22" t="s">
        <v>151</v>
      </c>
      <c r="F155" s="30">
        <v>5053.3790206129997</v>
      </c>
      <c r="G155" s="31">
        <v>3.2820910000000002E-2</v>
      </c>
      <c r="H155" s="24" t="s">
        <v>151</v>
      </c>
    </row>
    <row r="156" spans="1:8" x14ac:dyDescent="0.2">
      <c r="A156" s="22"/>
      <c r="B156" s="22"/>
      <c r="C156" s="32"/>
      <c r="D156" s="22"/>
      <c r="E156" s="22"/>
      <c r="F156" s="33"/>
      <c r="G156" s="33"/>
      <c r="H156" s="24" t="s">
        <v>151</v>
      </c>
    </row>
    <row r="157" spans="1:8" x14ac:dyDescent="0.2">
      <c r="A157" s="22"/>
      <c r="B157" s="22"/>
      <c r="C157" s="23" t="s">
        <v>170</v>
      </c>
      <c r="D157" s="22"/>
      <c r="E157" s="22"/>
      <c r="F157" s="30">
        <v>5053.3790206129997</v>
      </c>
      <c r="G157" s="31">
        <v>3.2820910000000002E-2</v>
      </c>
      <c r="H157" s="24" t="s">
        <v>151</v>
      </c>
    </row>
    <row r="158" spans="1:8" x14ac:dyDescent="0.2">
      <c r="A158" s="22"/>
      <c r="B158" s="22"/>
      <c r="C158" s="33"/>
      <c r="D158" s="22"/>
      <c r="E158" s="22"/>
      <c r="F158" s="22"/>
      <c r="G158" s="22"/>
      <c r="H158" s="24" t="s">
        <v>151</v>
      </c>
    </row>
    <row r="159" spans="1:8" x14ac:dyDescent="0.2">
      <c r="A159" s="22"/>
      <c r="B159" s="22"/>
      <c r="C159" s="23" t="s">
        <v>171</v>
      </c>
      <c r="D159" s="22"/>
      <c r="E159" s="22"/>
      <c r="F159" s="22"/>
      <c r="G159" s="22"/>
      <c r="H159" s="24" t="s">
        <v>151</v>
      </c>
    </row>
    <row r="160" spans="1:8" x14ac:dyDescent="0.2">
      <c r="A160" s="22"/>
      <c r="B160" s="22"/>
      <c r="C160" s="23" t="s">
        <v>172</v>
      </c>
      <c r="D160" s="22"/>
      <c r="E160" s="22"/>
      <c r="F160" s="22"/>
      <c r="G160" s="22"/>
      <c r="H160" s="24" t="s">
        <v>151</v>
      </c>
    </row>
    <row r="161" spans="1:8" x14ac:dyDescent="0.2">
      <c r="A161" s="25">
        <v>1</v>
      </c>
      <c r="B161" s="26" t="s">
        <v>338</v>
      </c>
      <c r="C161" s="26" t="s">
        <v>339</v>
      </c>
      <c r="D161" s="26"/>
      <c r="E161" s="90">
        <v>111864.524</v>
      </c>
      <c r="F161" s="28">
        <v>2501.754099498</v>
      </c>
      <c r="G161" s="29">
        <v>1.6248510000000001E-2</v>
      </c>
      <c r="H161" s="24" t="s">
        <v>151</v>
      </c>
    </row>
    <row r="162" spans="1:8" x14ac:dyDescent="0.2">
      <c r="A162" s="22"/>
      <c r="B162" s="22"/>
      <c r="C162" s="23" t="s">
        <v>150</v>
      </c>
      <c r="D162" s="22"/>
      <c r="E162" s="22" t="s">
        <v>151</v>
      </c>
      <c r="F162" s="30">
        <v>2501.754099498</v>
      </c>
      <c r="G162" s="31">
        <v>1.6248510000000001E-2</v>
      </c>
      <c r="H162" s="24" t="s">
        <v>151</v>
      </c>
    </row>
    <row r="163" spans="1:8" x14ac:dyDescent="0.2">
      <c r="A163" s="22"/>
      <c r="B163" s="22"/>
      <c r="C163" s="32"/>
      <c r="D163" s="22"/>
      <c r="E163" s="22"/>
      <c r="F163" s="33"/>
      <c r="G163" s="33"/>
      <c r="H163" s="24" t="s">
        <v>151</v>
      </c>
    </row>
    <row r="164" spans="1:8" x14ac:dyDescent="0.2">
      <c r="A164" s="22"/>
      <c r="B164" s="22"/>
      <c r="C164" s="23" t="s">
        <v>173</v>
      </c>
      <c r="D164" s="22"/>
      <c r="E164" s="22"/>
      <c r="F164" s="22"/>
      <c r="G164" s="22"/>
      <c r="H164" s="24" t="s">
        <v>151</v>
      </c>
    </row>
    <row r="165" spans="1:8" x14ac:dyDescent="0.2">
      <c r="A165" s="22"/>
      <c r="B165" s="22"/>
      <c r="C165" s="23" t="s">
        <v>174</v>
      </c>
      <c r="D165" s="22"/>
      <c r="E165" s="22"/>
      <c r="F165" s="22"/>
      <c r="G165" s="22"/>
      <c r="H165" s="24" t="s">
        <v>151</v>
      </c>
    </row>
    <row r="166" spans="1:8" x14ac:dyDescent="0.2">
      <c r="A166" s="22"/>
      <c r="B166" s="22"/>
      <c r="C166" s="23" t="s">
        <v>150</v>
      </c>
      <c r="D166" s="22"/>
      <c r="E166" s="22" t="s">
        <v>151</v>
      </c>
      <c r="F166" s="34" t="s">
        <v>153</v>
      </c>
      <c r="G166" s="31">
        <v>0</v>
      </c>
      <c r="H166" s="24" t="s">
        <v>151</v>
      </c>
    </row>
    <row r="167" spans="1:8" x14ac:dyDescent="0.2">
      <c r="A167" s="22"/>
      <c r="B167" s="22"/>
      <c r="C167" s="32"/>
      <c r="D167" s="22"/>
      <c r="E167" s="22"/>
      <c r="F167" s="33"/>
      <c r="G167" s="33"/>
      <c r="H167" s="24" t="s">
        <v>151</v>
      </c>
    </row>
    <row r="168" spans="1:8" x14ac:dyDescent="0.2">
      <c r="A168" s="22"/>
      <c r="B168" s="22"/>
      <c r="C168" s="23" t="s">
        <v>175</v>
      </c>
      <c r="D168" s="22"/>
      <c r="E168" s="22"/>
      <c r="F168" s="33"/>
      <c r="G168" s="33"/>
      <c r="H168" s="24" t="s">
        <v>151</v>
      </c>
    </row>
    <row r="169" spans="1:8" x14ac:dyDescent="0.2">
      <c r="A169" s="22"/>
      <c r="B169" s="22"/>
      <c r="C169" s="23" t="s">
        <v>150</v>
      </c>
      <c r="D169" s="22"/>
      <c r="E169" s="22" t="s">
        <v>151</v>
      </c>
      <c r="F169" s="34" t="s">
        <v>153</v>
      </c>
      <c r="G169" s="31">
        <v>0</v>
      </c>
      <c r="H169" s="24" t="s">
        <v>151</v>
      </c>
    </row>
    <row r="170" spans="1:8" x14ac:dyDescent="0.2">
      <c r="A170" s="22"/>
      <c r="B170" s="22"/>
      <c r="C170" s="32"/>
      <c r="D170" s="22"/>
      <c r="E170" s="22"/>
      <c r="F170" s="33"/>
      <c r="G170" s="33"/>
      <c r="H170" s="24" t="s">
        <v>151</v>
      </c>
    </row>
    <row r="171" spans="1:8" x14ac:dyDescent="0.2">
      <c r="A171" s="35"/>
      <c r="B171" s="26"/>
      <c r="C171" s="26" t="s">
        <v>677</v>
      </c>
      <c r="D171" s="26"/>
      <c r="E171" s="35"/>
      <c r="F171" s="28">
        <v>807.46108270000002</v>
      </c>
      <c r="G171" s="29">
        <v>5.2443400000000001E-3</v>
      </c>
      <c r="H171" s="24" t="s">
        <v>151</v>
      </c>
    </row>
    <row r="172" spans="1:8" x14ac:dyDescent="0.2">
      <c r="A172" s="35"/>
      <c r="B172" s="26"/>
      <c r="C172" s="89" t="s">
        <v>912</v>
      </c>
      <c r="D172" s="26"/>
      <c r="E172" s="35"/>
      <c r="F172" s="28">
        <f>20002.98866566+F107</f>
        <v>-2366.7422593400006</v>
      </c>
      <c r="G172" s="29">
        <f>F172/F173</f>
        <v>-1.5371624586581029E-2</v>
      </c>
      <c r="H172" s="24" t="s">
        <v>151</v>
      </c>
    </row>
    <row r="173" spans="1:8" x14ac:dyDescent="0.2">
      <c r="A173" s="32"/>
      <c r="B173" s="32"/>
      <c r="C173" s="23" t="s">
        <v>177</v>
      </c>
      <c r="D173" s="33"/>
      <c r="E173" s="33"/>
      <c r="F173" s="30">
        <f>F172+F171+F162+F157+F141+F109</f>
        <v>153968.25794237104</v>
      </c>
      <c r="G173" s="36">
        <f>G172+G171+G162+G157+G141+G109</f>
        <v>1.0000000798384976</v>
      </c>
      <c r="H173" s="24" t="s">
        <v>151</v>
      </c>
    </row>
    <row r="174" spans="1:8" x14ac:dyDescent="0.2">
      <c r="A174" s="37"/>
      <c r="B174" s="37"/>
      <c r="C174" s="37"/>
      <c r="D174" s="38"/>
      <c r="E174" s="38"/>
      <c r="F174" s="38"/>
      <c r="G174" s="38"/>
    </row>
    <row r="175" spans="1:8" x14ac:dyDescent="0.2">
      <c r="A175" s="39"/>
      <c r="B175" s="230" t="s">
        <v>901</v>
      </c>
      <c r="C175" s="230"/>
      <c r="D175" s="230"/>
      <c r="E175" s="230"/>
      <c r="F175" s="230"/>
      <c r="G175" s="230"/>
      <c r="H175" s="230"/>
    </row>
    <row r="176" spans="1:8" x14ac:dyDescent="0.2">
      <c r="A176" s="39"/>
      <c r="B176" s="230" t="s">
        <v>902</v>
      </c>
      <c r="C176" s="230"/>
      <c r="D176" s="230"/>
      <c r="E176" s="230"/>
      <c r="F176" s="230"/>
      <c r="G176" s="230"/>
      <c r="H176" s="230"/>
    </row>
    <row r="177" spans="1:16" x14ac:dyDescent="0.2">
      <c r="A177" s="39"/>
      <c r="B177" s="230" t="s">
        <v>903</v>
      </c>
      <c r="C177" s="230"/>
      <c r="D177" s="230"/>
      <c r="E177" s="230"/>
      <c r="F177" s="230"/>
      <c r="G177" s="230"/>
      <c r="H177" s="230"/>
    </row>
    <row r="178" spans="1:16" s="43" customFormat="1" ht="66.75" customHeight="1" x14ac:dyDescent="0.25">
      <c r="A178" s="42"/>
      <c r="B178" s="231" t="s">
        <v>904</v>
      </c>
      <c r="C178" s="231"/>
      <c r="D178" s="231"/>
      <c r="E178" s="231"/>
      <c r="F178" s="231"/>
      <c r="G178" s="231"/>
      <c r="H178" s="231"/>
      <c r="I178"/>
      <c r="J178"/>
      <c r="K178"/>
      <c r="L178"/>
      <c r="M178"/>
      <c r="N178"/>
      <c r="O178"/>
      <c r="P178"/>
    </row>
    <row r="179" spans="1:16" x14ac:dyDescent="0.2">
      <c r="A179" s="39"/>
      <c r="B179" s="230" t="s">
        <v>905</v>
      </c>
      <c r="C179" s="230"/>
      <c r="D179" s="230"/>
      <c r="E179" s="230"/>
      <c r="F179" s="230"/>
      <c r="G179" s="230"/>
      <c r="H179" s="230"/>
    </row>
    <row r="180" spans="1:16" x14ac:dyDescent="0.2">
      <c r="A180" s="44"/>
      <c r="B180" s="44"/>
      <c r="C180" s="44"/>
      <c r="D180" s="45"/>
      <c r="E180" s="45"/>
      <c r="F180" s="45"/>
      <c r="G180" s="45"/>
    </row>
    <row r="181" spans="1:16" x14ac:dyDescent="0.2">
      <c r="A181" s="44"/>
      <c r="B181" s="232" t="s">
        <v>178</v>
      </c>
      <c r="C181" s="233"/>
      <c r="D181" s="234"/>
      <c r="E181" s="46"/>
      <c r="F181" s="45"/>
      <c r="G181" s="45"/>
    </row>
    <row r="182" spans="1:16" x14ac:dyDescent="0.2">
      <c r="A182" s="44"/>
      <c r="B182" s="227" t="s">
        <v>179</v>
      </c>
      <c r="C182" s="228"/>
      <c r="D182" s="23" t="s">
        <v>180</v>
      </c>
      <c r="E182" s="46"/>
      <c r="F182" s="45"/>
      <c r="G182" s="45"/>
    </row>
    <row r="183" spans="1:16" x14ac:dyDescent="0.2">
      <c r="A183" s="44"/>
      <c r="B183" s="227" t="s">
        <v>181</v>
      </c>
      <c r="C183" s="228"/>
      <c r="D183" s="23" t="s">
        <v>180</v>
      </c>
      <c r="E183" s="46"/>
      <c r="F183" s="45"/>
      <c r="G183" s="45"/>
    </row>
    <row r="184" spans="1:16" x14ac:dyDescent="0.2">
      <c r="A184" s="44"/>
      <c r="B184" s="227" t="s">
        <v>182</v>
      </c>
      <c r="C184" s="228"/>
      <c r="D184" s="33" t="s">
        <v>151</v>
      </c>
      <c r="E184" s="46"/>
      <c r="F184" s="45"/>
      <c r="G184" s="45"/>
    </row>
    <row r="185" spans="1:16" x14ac:dyDescent="0.2">
      <c r="A185" s="48"/>
      <c r="B185" s="49" t="s">
        <v>151</v>
      </c>
      <c r="C185" s="49" t="s">
        <v>908</v>
      </c>
      <c r="D185" s="49" t="s">
        <v>183</v>
      </c>
      <c r="E185" s="48"/>
      <c r="F185" s="48"/>
      <c r="G185" s="48"/>
      <c r="H185" s="48"/>
    </row>
    <row r="186" spans="1:16" x14ac:dyDescent="0.2">
      <c r="A186" s="50"/>
      <c r="B186" s="51" t="s">
        <v>184</v>
      </c>
      <c r="C186" s="52">
        <v>45596</v>
      </c>
      <c r="D186" s="52">
        <v>45626</v>
      </c>
      <c r="E186" s="50"/>
      <c r="F186" s="50"/>
      <c r="G186" s="50"/>
    </row>
    <row r="187" spans="1:16" x14ac:dyDescent="0.2">
      <c r="A187" s="50"/>
      <c r="B187" s="26" t="s">
        <v>185</v>
      </c>
      <c r="C187" s="53">
        <v>39.8048</v>
      </c>
      <c r="D187" s="53">
        <v>39.9422</v>
      </c>
      <c r="E187" s="50"/>
      <c r="F187" s="54"/>
      <c r="G187" s="55"/>
    </row>
    <row r="188" spans="1:16" ht="25.5" x14ac:dyDescent="0.2">
      <c r="A188" s="50"/>
      <c r="B188" s="89" t="s">
        <v>922</v>
      </c>
      <c r="C188" s="53">
        <v>19.6736</v>
      </c>
      <c r="D188" s="53">
        <v>19.598700000000001</v>
      </c>
      <c r="E188" s="50"/>
      <c r="F188" s="54"/>
      <c r="G188" s="55"/>
    </row>
    <row r="189" spans="1:16" x14ac:dyDescent="0.2">
      <c r="A189" s="50"/>
      <c r="B189" s="26" t="s">
        <v>186</v>
      </c>
      <c r="C189" s="53">
        <v>34.281799999999997</v>
      </c>
      <c r="D189" s="53">
        <v>34.358800000000002</v>
      </c>
      <c r="E189" s="50"/>
      <c r="F189" s="54"/>
      <c r="G189" s="55"/>
    </row>
    <row r="190" spans="1:16" ht="25.5" x14ac:dyDescent="0.2">
      <c r="A190" s="50"/>
      <c r="B190" s="89" t="s">
        <v>923</v>
      </c>
      <c r="C190" s="53">
        <v>16.258600000000001</v>
      </c>
      <c r="D190" s="53">
        <v>16.177900000000001</v>
      </c>
      <c r="E190" s="50"/>
      <c r="F190" s="54"/>
      <c r="G190" s="55"/>
    </row>
    <row r="191" spans="1:16" x14ac:dyDescent="0.2">
      <c r="A191" s="50"/>
      <c r="B191" s="50"/>
      <c r="C191" s="50"/>
      <c r="D191" s="50"/>
      <c r="E191" s="50"/>
      <c r="F191" s="50"/>
      <c r="G191" s="50"/>
    </row>
    <row r="192" spans="1:16" x14ac:dyDescent="0.2">
      <c r="A192" s="50"/>
      <c r="B192" s="227" t="s">
        <v>910</v>
      </c>
      <c r="C192" s="228"/>
      <c r="D192" s="23" t="s">
        <v>151</v>
      </c>
      <c r="E192" s="50"/>
      <c r="F192" s="50"/>
      <c r="G192" s="50"/>
    </row>
    <row r="193" spans="1:7" x14ac:dyDescent="0.2">
      <c r="A193" s="50"/>
      <c r="B193" s="94" t="s">
        <v>184</v>
      </c>
      <c r="C193" s="95" t="s">
        <v>647</v>
      </c>
      <c r="D193" s="95" t="s">
        <v>648</v>
      </c>
      <c r="E193" s="50"/>
      <c r="F193" s="50"/>
      <c r="G193" s="50"/>
    </row>
    <row r="194" spans="1:7" ht="25.5" x14ac:dyDescent="0.2">
      <c r="A194" s="50"/>
      <c r="B194" s="89" t="s">
        <v>922</v>
      </c>
      <c r="C194" s="96">
        <v>0.14000000000000001</v>
      </c>
      <c r="D194" s="35" t="s">
        <v>689</v>
      </c>
      <c r="E194" s="50"/>
      <c r="F194" s="54"/>
      <c r="G194" s="55"/>
    </row>
    <row r="195" spans="1:7" ht="25.5" x14ac:dyDescent="0.2">
      <c r="A195" s="50"/>
      <c r="B195" s="89" t="s">
        <v>923</v>
      </c>
      <c r="C195" s="96">
        <v>0.115</v>
      </c>
      <c r="D195" s="96">
        <v>0.115</v>
      </c>
      <c r="E195" s="50"/>
      <c r="F195" s="54"/>
      <c r="G195" s="55"/>
    </row>
    <row r="196" spans="1:7" x14ac:dyDescent="0.2">
      <c r="A196" s="50"/>
      <c r="B196" s="56"/>
      <c r="C196" s="56"/>
      <c r="D196" s="57"/>
      <c r="E196" s="50"/>
      <c r="F196" s="54"/>
      <c r="G196" s="55"/>
    </row>
    <row r="197" spans="1:7" ht="29.1" customHeight="1" x14ac:dyDescent="0.2">
      <c r="A197" s="48"/>
      <c r="B197" s="235" t="s">
        <v>187</v>
      </c>
      <c r="C197" s="236"/>
      <c r="D197" s="47" t="s">
        <v>924</v>
      </c>
      <c r="E197" s="58"/>
      <c r="F197" s="48"/>
      <c r="G197" s="48"/>
    </row>
    <row r="198" spans="1:7" ht="29.1" customHeight="1" x14ac:dyDescent="0.2">
      <c r="A198" s="48"/>
      <c r="B198" s="235" t="s">
        <v>188</v>
      </c>
      <c r="C198" s="236"/>
      <c r="D198" s="47" t="s">
        <v>180</v>
      </c>
      <c r="E198" s="58"/>
      <c r="F198" s="48"/>
      <c r="G198" s="48"/>
    </row>
    <row r="199" spans="1:7" ht="17.100000000000001" customHeight="1" x14ac:dyDescent="0.2">
      <c r="A199" s="48"/>
      <c r="B199" s="235" t="s">
        <v>189</v>
      </c>
      <c r="C199" s="236"/>
      <c r="D199" s="47" t="s">
        <v>180</v>
      </c>
      <c r="E199" s="58"/>
      <c r="F199" s="48"/>
      <c r="G199" s="48"/>
    </row>
    <row r="200" spans="1:7" ht="17.100000000000001" customHeight="1" x14ac:dyDescent="0.2">
      <c r="A200" s="48"/>
      <c r="B200" s="235" t="s">
        <v>190</v>
      </c>
      <c r="C200" s="236"/>
      <c r="D200" s="59">
        <v>2.728999623742979</v>
      </c>
      <c r="E200" s="48"/>
      <c r="F200" s="40"/>
      <c r="G200" s="60"/>
    </row>
    <row r="202" spans="1:7" x14ac:dyDescent="0.2">
      <c r="B202" s="256" t="s">
        <v>944</v>
      </c>
      <c r="C202" s="257"/>
      <c r="D202" s="258"/>
      <c r="F202" s="48"/>
      <c r="G202" s="48"/>
    </row>
    <row r="203" spans="1:7" ht="25.5" x14ac:dyDescent="0.2">
      <c r="B203" s="246" t="s">
        <v>945</v>
      </c>
      <c r="C203" s="246"/>
      <c r="D203" s="115" t="s">
        <v>678</v>
      </c>
    </row>
    <row r="204" spans="1:7" x14ac:dyDescent="0.2">
      <c r="B204" s="246" t="s">
        <v>946</v>
      </c>
      <c r="C204" s="246"/>
      <c r="D204" s="123"/>
    </row>
    <row r="205" spans="1:7" x14ac:dyDescent="0.2">
      <c r="B205" s="247"/>
      <c r="C205" s="249"/>
      <c r="D205" s="116"/>
    </row>
    <row r="206" spans="1:7" x14ac:dyDescent="0.2">
      <c r="B206" s="246" t="s">
        <v>947</v>
      </c>
      <c r="C206" s="246"/>
      <c r="D206" s="117">
        <v>7.0225220946746294</v>
      </c>
    </row>
    <row r="207" spans="1:7" x14ac:dyDescent="0.2">
      <c r="B207" s="247"/>
      <c r="C207" s="249"/>
      <c r="D207" s="116"/>
    </row>
    <row r="208" spans="1:7" x14ac:dyDescent="0.2">
      <c r="B208" s="246" t="s">
        <v>948</v>
      </c>
      <c r="C208" s="246"/>
      <c r="D208" s="117">
        <v>4.7502572142345185</v>
      </c>
    </row>
    <row r="209" spans="2:10" x14ac:dyDescent="0.2">
      <c r="B209" s="246" t="s">
        <v>949</v>
      </c>
      <c r="C209" s="246"/>
      <c r="D209" s="117">
        <v>7.2431381665437531</v>
      </c>
    </row>
    <row r="210" spans="2:10" x14ac:dyDescent="0.2">
      <c r="B210" s="247"/>
      <c r="C210" s="249"/>
      <c r="D210" s="116"/>
    </row>
    <row r="211" spans="2:10" x14ac:dyDescent="0.2">
      <c r="B211" s="246" t="s">
        <v>950</v>
      </c>
      <c r="C211" s="246"/>
      <c r="D211" s="119" t="s">
        <v>1060</v>
      </c>
    </row>
    <row r="212" spans="2:10" x14ac:dyDescent="0.2">
      <c r="B212" s="247" t="s">
        <v>951</v>
      </c>
      <c r="C212" s="248"/>
      <c r="D212" s="249"/>
    </row>
    <row r="214" spans="2:10" x14ac:dyDescent="0.2">
      <c r="B214" s="237" t="s">
        <v>1039</v>
      </c>
      <c r="C214" s="237"/>
    </row>
    <row r="216" spans="2:10" ht="153.75" customHeight="1" x14ac:dyDescent="0.2"/>
    <row r="219" spans="2:10" x14ac:dyDescent="0.2">
      <c r="B219" s="61" t="s">
        <v>1040</v>
      </c>
      <c r="C219" s="62"/>
      <c r="D219" s="61"/>
    </row>
    <row r="220" spans="2:10" x14ac:dyDescent="0.2">
      <c r="B220" s="61" t="s">
        <v>1056</v>
      </c>
      <c r="D220" s="61"/>
    </row>
    <row r="221" spans="2:10" ht="165" customHeight="1" x14ac:dyDescent="0.2"/>
    <row r="223" spans="2:10" x14ac:dyDescent="0.2">
      <c r="J223" s="21"/>
    </row>
  </sheetData>
  <mergeCells count="29">
    <mergeCell ref="B214:C214"/>
    <mergeCell ref="B183:C183"/>
    <mergeCell ref="B184:C184"/>
    <mergeCell ref="B192:C192"/>
    <mergeCell ref="B198:C198"/>
    <mergeCell ref="B199:C199"/>
    <mergeCell ref="B203:C203"/>
    <mergeCell ref="B204:C204"/>
    <mergeCell ref="B205:C205"/>
    <mergeCell ref="B206:C206"/>
    <mergeCell ref="B207:C207"/>
    <mergeCell ref="B208:C208"/>
    <mergeCell ref="B209:C209"/>
    <mergeCell ref="B210:C210"/>
    <mergeCell ref="B211:C211"/>
    <mergeCell ref="B212:D212"/>
    <mergeCell ref="B200:C200"/>
    <mergeCell ref="B197:C197"/>
    <mergeCell ref="B202:D202"/>
    <mergeCell ref="B182:C182"/>
    <mergeCell ref="A1:H1"/>
    <mergeCell ref="A2:H2"/>
    <mergeCell ref="A3:H3"/>
    <mergeCell ref="B175:H175"/>
    <mergeCell ref="B176:H176"/>
    <mergeCell ref="B177:H177"/>
    <mergeCell ref="B178:H178"/>
    <mergeCell ref="B179:H179"/>
    <mergeCell ref="B181:D181"/>
  </mergeCells>
  <hyperlinks>
    <hyperlink ref="I1" location="Index!B2" display="Index" xr:uid="{AAFBEEB1-FD1D-4950-8C02-0AC353A2429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31518-5DE9-45C4-A103-F1F8CA0ABFC6}">
  <sheetPr>
    <outlinePr summaryBelow="0" summaryRight="0"/>
  </sheetPr>
  <dimension ref="A1:S172"/>
  <sheetViews>
    <sheetView showGridLines="0" workbookViewId="0">
      <selection sqref="A1:H1"/>
    </sheetView>
  </sheetViews>
  <sheetFormatPr defaultRowHeight="12.75" x14ac:dyDescent="0.2"/>
  <cols>
    <col min="1" max="1" width="5.85546875" bestFit="1" customWidth="1"/>
    <col min="2" max="2" width="19.570312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21" customWidth="1"/>
  </cols>
  <sheetData>
    <row r="1" spans="1:9" ht="15" x14ac:dyDescent="0.2">
      <c r="A1" s="229" t="s">
        <v>0</v>
      </c>
      <c r="B1" s="229"/>
      <c r="C1" s="229"/>
      <c r="D1" s="229"/>
      <c r="E1" s="229"/>
      <c r="F1" s="229"/>
      <c r="G1" s="229"/>
      <c r="H1" s="229"/>
      <c r="I1" s="7" t="s">
        <v>898</v>
      </c>
    </row>
    <row r="2" spans="1:9" ht="15" x14ac:dyDescent="0.2">
      <c r="A2" s="264" t="s">
        <v>690</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325000</v>
      </c>
      <c r="F7" s="28">
        <v>5837.1625000000004</v>
      </c>
      <c r="G7" s="29">
        <v>6.20128E-2</v>
      </c>
      <c r="H7" s="24" t="s">
        <v>151</v>
      </c>
    </row>
    <row r="8" spans="1:9" x14ac:dyDescent="0.2">
      <c r="A8" s="25">
        <v>2</v>
      </c>
      <c r="B8" s="26" t="s">
        <v>344</v>
      </c>
      <c r="C8" s="26" t="s">
        <v>345</v>
      </c>
      <c r="D8" s="26" t="s">
        <v>207</v>
      </c>
      <c r="E8" s="27">
        <v>215000</v>
      </c>
      <c r="F8" s="28">
        <v>3994.3775000000001</v>
      </c>
      <c r="G8" s="29">
        <v>4.2435439999999998E-2</v>
      </c>
      <c r="H8" s="24" t="s">
        <v>151</v>
      </c>
    </row>
    <row r="9" spans="1:9" x14ac:dyDescent="0.2">
      <c r="A9" s="25">
        <v>3</v>
      </c>
      <c r="B9" s="26" t="s">
        <v>37</v>
      </c>
      <c r="C9" s="26" t="s">
        <v>38</v>
      </c>
      <c r="D9" s="26" t="s">
        <v>39</v>
      </c>
      <c r="E9" s="27">
        <v>300000</v>
      </c>
      <c r="F9" s="28">
        <v>3900.3</v>
      </c>
      <c r="G9" s="29">
        <v>4.1435979999999997E-2</v>
      </c>
      <c r="H9" s="24" t="s">
        <v>151</v>
      </c>
    </row>
    <row r="10" spans="1:9" x14ac:dyDescent="0.2">
      <c r="A10" s="25">
        <v>4</v>
      </c>
      <c r="B10" s="26" t="s">
        <v>20</v>
      </c>
      <c r="C10" s="26" t="s">
        <v>21</v>
      </c>
      <c r="D10" s="26" t="s">
        <v>22</v>
      </c>
      <c r="E10" s="27">
        <v>840000</v>
      </c>
      <c r="F10" s="28">
        <v>3054.66</v>
      </c>
      <c r="G10" s="29">
        <v>3.245207E-2</v>
      </c>
      <c r="H10" s="24" t="s">
        <v>151</v>
      </c>
    </row>
    <row r="11" spans="1:9" x14ac:dyDescent="0.2">
      <c r="A11" s="25">
        <v>5</v>
      </c>
      <c r="B11" s="26" t="s">
        <v>348</v>
      </c>
      <c r="C11" s="26" t="s">
        <v>349</v>
      </c>
      <c r="D11" s="26" t="s">
        <v>207</v>
      </c>
      <c r="E11" s="27">
        <v>60000</v>
      </c>
      <c r="F11" s="28">
        <v>2562.5100000000002</v>
      </c>
      <c r="G11" s="29">
        <v>2.7223569999999999E-2</v>
      </c>
      <c r="H11" s="24" t="s">
        <v>151</v>
      </c>
    </row>
    <row r="12" spans="1:9" x14ac:dyDescent="0.2">
      <c r="A12" s="25">
        <v>6</v>
      </c>
      <c r="B12" s="26" t="s">
        <v>53</v>
      </c>
      <c r="C12" s="26" t="s">
        <v>54</v>
      </c>
      <c r="D12" s="26" t="s">
        <v>39</v>
      </c>
      <c r="E12" s="27">
        <v>280000</v>
      </c>
      <c r="F12" s="28">
        <v>2349.06</v>
      </c>
      <c r="G12" s="29">
        <v>2.4955919999999999E-2</v>
      </c>
      <c r="H12" s="24" t="s">
        <v>151</v>
      </c>
    </row>
    <row r="13" spans="1:9" x14ac:dyDescent="0.2">
      <c r="A13" s="25">
        <v>7</v>
      </c>
      <c r="B13" s="26" t="s">
        <v>17</v>
      </c>
      <c r="C13" s="26" t="s">
        <v>18</v>
      </c>
      <c r="D13" s="26" t="s">
        <v>19</v>
      </c>
      <c r="E13" s="27">
        <v>178000</v>
      </c>
      <c r="F13" s="28">
        <v>2300.116</v>
      </c>
      <c r="G13" s="29">
        <v>2.4435950000000001E-2</v>
      </c>
      <c r="H13" s="24" t="s">
        <v>151</v>
      </c>
    </row>
    <row r="14" spans="1:9" x14ac:dyDescent="0.2">
      <c r="A14" s="25">
        <v>8</v>
      </c>
      <c r="B14" s="26" t="s">
        <v>26</v>
      </c>
      <c r="C14" s="26" t="s">
        <v>27</v>
      </c>
      <c r="D14" s="26" t="s">
        <v>22</v>
      </c>
      <c r="E14" s="27">
        <v>675000</v>
      </c>
      <c r="F14" s="28">
        <v>2223.4499999999998</v>
      </c>
      <c r="G14" s="29">
        <v>2.3621469999999999E-2</v>
      </c>
      <c r="H14" s="24" t="s">
        <v>151</v>
      </c>
    </row>
    <row r="15" spans="1:9" x14ac:dyDescent="0.2">
      <c r="A15" s="25">
        <v>9</v>
      </c>
      <c r="B15" s="26" t="s">
        <v>363</v>
      </c>
      <c r="C15" s="26" t="s">
        <v>364</v>
      </c>
      <c r="D15" s="26" t="s">
        <v>365</v>
      </c>
      <c r="E15" s="27">
        <v>455000</v>
      </c>
      <c r="F15" s="28">
        <v>2169.2125000000001</v>
      </c>
      <c r="G15" s="29">
        <v>2.3045260000000001E-2</v>
      </c>
      <c r="H15" s="24" t="s">
        <v>151</v>
      </c>
    </row>
    <row r="16" spans="1:9" x14ac:dyDescent="0.2">
      <c r="A16" s="25">
        <v>10</v>
      </c>
      <c r="B16" s="26" t="s">
        <v>11</v>
      </c>
      <c r="C16" s="26" t="s">
        <v>12</v>
      </c>
      <c r="D16" s="26" t="s">
        <v>13</v>
      </c>
      <c r="E16" s="27">
        <v>57000</v>
      </c>
      <c r="F16" s="28">
        <v>2123.136</v>
      </c>
      <c r="G16" s="29">
        <v>2.2555760000000001E-2</v>
      </c>
      <c r="H16" s="24" t="s">
        <v>151</v>
      </c>
    </row>
    <row r="17" spans="1:8" x14ac:dyDescent="0.2">
      <c r="A17" s="25">
        <v>11</v>
      </c>
      <c r="B17" s="26" t="s">
        <v>14</v>
      </c>
      <c r="C17" s="26" t="s">
        <v>15</v>
      </c>
      <c r="D17" s="26" t="s">
        <v>16</v>
      </c>
      <c r="E17" s="27">
        <v>125000</v>
      </c>
      <c r="F17" s="28">
        <v>2033.9375</v>
      </c>
      <c r="G17" s="29">
        <v>2.160813E-2</v>
      </c>
      <c r="H17" s="24" t="s">
        <v>151</v>
      </c>
    </row>
    <row r="18" spans="1:8" x14ac:dyDescent="0.2">
      <c r="A18" s="25">
        <v>12</v>
      </c>
      <c r="B18" s="26" t="s">
        <v>450</v>
      </c>
      <c r="C18" s="26" t="s">
        <v>451</v>
      </c>
      <c r="D18" s="26" t="s">
        <v>207</v>
      </c>
      <c r="E18" s="27">
        <v>110000</v>
      </c>
      <c r="F18" s="28">
        <v>2032.855</v>
      </c>
      <c r="G18" s="29">
        <v>2.1596629999999999E-2</v>
      </c>
      <c r="H18" s="24" t="s">
        <v>151</v>
      </c>
    </row>
    <row r="19" spans="1:8" x14ac:dyDescent="0.2">
      <c r="A19" s="25">
        <v>13</v>
      </c>
      <c r="B19" s="26" t="s">
        <v>28</v>
      </c>
      <c r="C19" s="26" t="s">
        <v>29</v>
      </c>
      <c r="D19" s="26" t="s">
        <v>30</v>
      </c>
      <c r="E19" s="27">
        <v>625000</v>
      </c>
      <c r="F19" s="28">
        <v>1925</v>
      </c>
      <c r="G19" s="29">
        <v>2.0450800000000002E-2</v>
      </c>
      <c r="H19" s="24" t="s">
        <v>151</v>
      </c>
    </row>
    <row r="20" spans="1:8" x14ac:dyDescent="0.2">
      <c r="A20" s="25">
        <v>14</v>
      </c>
      <c r="B20" s="26" t="s">
        <v>384</v>
      </c>
      <c r="C20" s="26" t="s">
        <v>385</v>
      </c>
      <c r="D20" s="26" t="s">
        <v>365</v>
      </c>
      <c r="E20" s="27">
        <v>75000</v>
      </c>
      <c r="F20" s="28">
        <v>1872.1125</v>
      </c>
      <c r="G20" s="29">
        <v>1.9888929999999999E-2</v>
      </c>
      <c r="H20" s="24" t="s">
        <v>151</v>
      </c>
    </row>
    <row r="21" spans="1:8" x14ac:dyDescent="0.2">
      <c r="A21" s="25">
        <v>15</v>
      </c>
      <c r="B21" s="26" t="s">
        <v>546</v>
      </c>
      <c r="C21" s="26" t="s">
        <v>547</v>
      </c>
      <c r="D21" s="26" t="s">
        <v>207</v>
      </c>
      <c r="E21" s="27">
        <v>105000</v>
      </c>
      <c r="F21" s="28">
        <v>1797.915</v>
      </c>
      <c r="G21" s="29">
        <v>1.9100679999999998E-2</v>
      </c>
      <c r="H21" s="24" t="s">
        <v>151</v>
      </c>
    </row>
    <row r="22" spans="1:8" x14ac:dyDescent="0.2">
      <c r="A22" s="25">
        <v>16</v>
      </c>
      <c r="B22" s="26" t="s">
        <v>548</v>
      </c>
      <c r="C22" s="26" t="s">
        <v>549</v>
      </c>
      <c r="D22" s="26" t="s">
        <v>277</v>
      </c>
      <c r="E22" s="27">
        <v>60000</v>
      </c>
      <c r="F22" s="28">
        <v>1779.66</v>
      </c>
      <c r="G22" s="29">
        <v>1.8906739999999998E-2</v>
      </c>
      <c r="H22" s="24" t="s">
        <v>151</v>
      </c>
    </row>
    <row r="23" spans="1:8" x14ac:dyDescent="0.2">
      <c r="A23" s="25">
        <v>17</v>
      </c>
      <c r="B23" s="26" t="s">
        <v>396</v>
      </c>
      <c r="C23" s="26" t="s">
        <v>397</v>
      </c>
      <c r="D23" s="26" t="s">
        <v>204</v>
      </c>
      <c r="E23" s="27">
        <v>345000</v>
      </c>
      <c r="F23" s="28">
        <v>1724.8275000000001</v>
      </c>
      <c r="G23" s="29">
        <v>1.832421E-2</v>
      </c>
      <c r="H23" s="24" t="s">
        <v>151</v>
      </c>
    </row>
    <row r="24" spans="1:8" x14ac:dyDescent="0.2">
      <c r="A24" s="25">
        <v>18</v>
      </c>
      <c r="B24" s="26" t="s">
        <v>358</v>
      </c>
      <c r="C24" s="26" t="s">
        <v>359</v>
      </c>
      <c r="D24" s="26" t="s">
        <v>39</v>
      </c>
      <c r="E24" s="27">
        <v>650000</v>
      </c>
      <c r="F24" s="28">
        <v>1601.6</v>
      </c>
      <c r="G24" s="29">
        <v>1.701507E-2</v>
      </c>
      <c r="H24" s="24" t="s">
        <v>151</v>
      </c>
    </row>
    <row r="25" spans="1:8" x14ac:dyDescent="0.2">
      <c r="A25" s="25">
        <v>19</v>
      </c>
      <c r="B25" s="26" t="s">
        <v>691</v>
      </c>
      <c r="C25" s="26" t="s">
        <v>692</v>
      </c>
      <c r="D25" s="26" t="s">
        <v>22</v>
      </c>
      <c r="E25" s="27">
        <v>900000</v>
      </c>
      <c r="F25" s="28">
        <v>1565.82</v>
      </c>
      <c r="G25" s="29">
        <v>1.6634949999999999E-2</v>
      </c>
      <c r="H25" s="24" t="s">
        <v>151</v>
      </c>
    </row>
    <row r="26" spans="1:8" x14ac:dyDescent="0.2">
      <c r="A26" s="25">
        <v>20</v>
      </c>
      <c r="B26" s="26" t="s">
        <v>114</v>
      </c>
      <c r="C26" s="26" t="s">
        <v>115</v>
      </c>
      <c r="D26" s="26" t="s">
        <v>116</v>
      </c>
      <c r="E26" s="27">
        <v>375000</v>
      </c>
      <c r="F26" s="28">
        <v>1561.5</v>
      </c>
      <c r="G26" s="29">
        <v>1.6589050000000001E-2</v>
      </c>
      <c r="H26" s="24" t="s">
        <v>151</v>
      </c>
    </row>
    <row r="27" spans="1:8" x14ac:dyDescent="0.2">
      <c r="A27" s="25">
        <v>21</v>
      </c>
      <c r="B27" s="26" t="s">
        <v>70</v>
      </c>
      <c r="C27" s="26" t="s">
        <v>71</v>
      </c>
      <c r="D27" s="26" t="s">
        <v>72</v>
      </c>
      <c r="E27" s="27">
        <v>575000</v>
      </c>
      <c r="F27" s="28">
        <v>1476.0250000000001</v>
      </c>
      <c r="G27" s="29">
        <v>1.5680980000000001E-2</v>
      </c>
      <c r="H27" s="24" t="s">
        <v>151</v>
      </c>
    </row>
    <row r="28" spans="1:8" x14ac:dyDescent="0.2">
      <c r="A28" s="25">
        <v>22</v>
      </c>
      <c r="B28" s="26" t="s">
        <v>49</v>
      </c>
      <c r="C28" s="26" t="s">
        <v>50</v>
      </c>
      <c r="D28" s="26" t="s">
        <v>44</v>
      </c>
      <c r="E28" s="27">
        <v>315000</v>
      </c>
      <c r="F28" s="28">
        <v>1373.8724999999999</v>
      </c>
      <c r="G28" s="29">
        <v>1.4595739999999999E-2</v>
      </c>
      <c r="H28" s="24" t="s">
        <v>151</v>
      </c>
    </row>
    <row r="29" spans="1:8" x14ac:dyDescent="0.2">
      <c r="A29" s="25">
        <v>23</v>
      </c>
      <c r="B29" s="26" t="s">
        <v>336</v>
      </c>
      <c r="C29" s="26" t="s">
        <v>337</v>
      </c>
      <c r="D29" s="26" t="s">
        <v>33</v>
      </c>
      <c r="E29" s="27">
        <v>73000</v>
      </c>
      <c r="F29" s="28">
        <v>1352.7629999999999</v>
      </c>
      <c r="G29" s="29">
        <v>1.4371470000000001E-2</v>
      </c>
      <c r="H29" s="24" t="s">
        <v>151</v>
      </c>
    </row>
    <row r="30" spans="1:8" ht="25.5" x14ac:dyDescent="0.2">
      <c r="A30" s="25">
        <v>24</v>
      </c>
      <c r="B30" s="26" t="s">
        <v>23</v>
      </c>
      <c r="C30" s="26" t="s">
        <v>24</v>
      </c>
      <c r="D30" s="26" t="s">
        <v>25</v>
      </c>
      <c r="E30" s="27">
        <v>12000</v>
      </c>
      <c r="F30" s="28">
        <v>1344.258</v>
      </c>
      <c r="G30" s="29">
        <v>1.428112E-2</v>
      </c>
      <c r="H30" s="24" t="s">
        <v>151</v>
      </c>
    </row>
    <row r="31" spans="1:8" ht="25.5" x14ac:dyDescent="0.2">
      <c r="A31" s="25">
        <v>25</v>
      </c>
      <c r="B31" s="26" t="s">
        <v>352</v>
      </c>
      <c r="C31" s="26" t="s">
        <v>353</v>
      </c>
      <c r="D31" s="26" t="s">
        <v>210</v>
      </c>
      <c r="E31" s="27">
        <v>75000</v>
      </c>
      <c r="F31" s="28">
        <v>1335.675</v>
      </c>
      <c r="G31" s="29">
        <v>1.418993E-2</v>
      </c>
      <c r="H31" s="24" t="s">
        <v>151</v>
      </c>
    </row>
    <row r="32" spans="1:8" x14ac:dyDescent="0.2">
      <c r="A32" s="25">
        <v>26</v>
      </c>
      <c r="B32" s="26" t="s">
        <v>666</v>
      </c>
      <c r="C32" s="26" t="s">
        <v>667</v>
      </c>
      <c r="D32" s="26" t="s">
        <v>19</v>
      </c>
      <c r="E32" s="27">
        <v>950000</v>
      </c>
      <c r="F32" s="28">
        <v>1316.9849999999999</v>
      </c>
      <c r="G32" s="29">
        <v>1.399137E-2</v>
      </c>
      <c r="H32" s="24" t="s">
        <v>151</v>
      </c>
    </row>
    <row r="33" spans="1:8" x14ac:dyDescent="0.2">
      <c r="A33" s="25">
        <v>27</v>
      </c>
      <c r="B33" s="26" t="s">
        <v>42</v>
      </c>
      <c r="C33" s="26" t="s">
        <v>43</v>
      </c>
      <c r="D33" s="26" t="s">
        <v>44</v>
      </c>
      <c r="E33" s="27">
        <v>73000</v>
      </c>
      <c r="F33" s="28">
        <v>1282.0260000000001</v>
      </c>
      <c r="G33" s="29">
        <v>1.361998E-2</v>
      </c>
      <c r="H33" s="24" t="s">
        <v>151</v>
      </c>
    </row>
    <row r="34" spans="1:8" x14ac:dyDescent="0.2">
      <c r="A34" s="25">
        <v>28</v>
      </c>
      <c r="B34" s="26" t="s">
        <v>693</v>
      </c>
      <c r="C34" s="26" t="s">
        <v>694</v>
      </c>
      <c r="D34" s="26" t="s">
        <v>22</v>
      </c>
      <c r="E34" s="27">
        <v>1550000</v>
      </c>
      <c r="F34" s="28">
        <v>1262.32</v>
      </c>
      <c r="G34" s="29">
        <v>1.341063E-2</v>
      </c>
      <c r="H34" s="24" t="s">
        <v>151</v>
      </c>
    </row>
    <row r="35" spans="1:8" x14ac:dyDescent="0.2">
      <c r="A35" s="25">
        <v>29</v>
      </c>
      <c r="B35" s="26" t="s">
        <v>299</v>
      </c>
      <c r="C35" s="26" t="s">
        <v>300</v>
      </c>
      <c r="D35" s="26" t="s">
        <v>301</v>
      </c>
      <c r="E35" s="27">
        <v>175000</v>
      </c>
      <c r="F35" s="28">
        <v>1224.3875</v>
      </c>
      <c r="G35" s="29">
        <v>1.3007639999999999E-2</v>
      </c>
      <c r="H35" s="24" t="s">
        <v>151</v>
      </c>
    </row>
    <row r="36" spans="1:8" x14ac:dyDescent="0.2">
      <c r="A36" s="25">
        <v>30</v>
      </c>
      <c r="B36" s="26" t="s">
        <v>82</v>
      </c>
      <c r="C36" s="26" t="s">
        <v>83</v>
      </c>
      <c r="D36" s="26" t="s">
        <v>84</v>
      </c>
      <c r="E36" s="27">
        <v>600000</v>
      </c>
      <c r="F36" s="28">
        <v>1196.76</v>
      </c>
      <c r="G36" s="29">
        <v>1.2714130000000001E-2</v>
      </c>
      <c r="H36" s="24" t="s">
        <v>151</v>
      </c>
    </row>
    <row r="37" spans="1:8" ht="25.5" x14ac:dyDescent="0.2">
      <c r="A37" s="25">
        <v>31</v>
      </c>
      <c r="B37" s="26" t="s">
        <v>388</v>
      </c>
      <c r="C37" s="26" t="s">
        <v>389</v>
      </c>
      <c r="D37" s="26" t="s">
        <v>25</v>
      </c>
      <c r="E37" s="27">
        <v>45000</v>
      </c>
      <c r="F37" s="28">
        <v>1172.8125</v>
      </c>
      <c r="G37" s="29">
        <v>1.2459720000000001E-2</v>
      </c>
      <c r="H37" s="24" t="s">
        <v>151</v>
      </c>
    </row>
    <row r="38" spans="1:8" x14ac:dyDescent="0.2">
      <c r="A38" s="25">
        <v>32</v>
      </c>
      <c r="B38" s="26" t="s">
        <v>256</v>
      </c>
      <c r="C38" s="26" t="s">
        <v>257</v>
      </c>
      <c r="D38" s="26" t="s">
        <v>75</v>
      </c>
      <c r="E38" s="27">
        <v>225000</v>
      </c>
      <c r="F38" s="28">
        <v>1146.7125000000001</v>
      </c>
      <c r="G38" s="29">
        <v>1.2182439999999999E-2</v>
      </c>
      <c r="H38" s="24" t="s">
        <v>151</v>
      </c>
    </row>
    <row r="39" spans="1:8" x14ac:dyDescent="0.2">
      <c r="A39" s="25">
        <v>33</v>
      </c>
      <c r="B39" s="26" t="s">
        <v>346</v>
      </c>
      <c r="C39" s="26" t="s">
        <v>347</v>
      </c>
      <c r="D39" s="26" t="s">
        <v>39</v>
      </c>
      <c r="E39" s="27">
        <v>100000</v>
      </c>
      <c r="F39" s="28">
        <v>1136.3</v>
      </c>
      <c r="G39" s="29">
        <v>1.207182E-2</v>
      </c>
      <c r="H39" s="24" t="s">
        <v>151</v>
      </c>
    </row>
    <row r="40" spans="1:8" x14ac:dyDescent="0.2">
      <c r="A40" s="25">
        <v>34</v>
      </c>
      <c r="B40" s="26" t="s">
        <v>542</v>
      </c>
      <c r="C40" s="26" t="s">
        <v>543</v>
      </c>
      <c r="D40" s="26" t="s">
        <v>277</v>
      </c>
      <c r="E40" s="27">
        <v>10000</v>
      </c>
      <c r="F40" s="28">
        <v>1107.42</v>
      </c>
      <c r="G40" s="29">
        <v>1.1764999999999999E-2</v>
      </c>
      <c r="H40" s="24" t="s">
        <v>151</v>
      </c>
    </row>
    <row r="41" spans="1:8" ht="25.5" x14ac:dyDescent="0.2">
      <c r="A41" s="25">
        <v>35</v>
      </c>
      <c r="B41" s="26" t="s">
        <v>454</v>
      </c>
      <c r="C41" s="26" t="s">
        <v>455</v>
      </c>
      <c r="D41" s="26" t="s">
        <v>210</v>
      </c>
      <c r="E41" s="27">
        <v>72000</v>
      </c>
      <c r="F41" s="28">
        <v>1104.4079999999999</v>
      </c>
      <c r="G41" s="29">
        <v>1.1733E-2</v>
      </c>
      <c r="H41" s="24" t="s">
        <v>151</v>
      </c>
    </row>
    <row r="42" spans="1:8" x14ac:dyDescent="0.2">
      <c r="A42" s="25">
        <v>36</v>
      </c>
      <c r="B42" s="26" t="s">
        <v>247</v>
      </c>
      <c r="C42" s="26" t="s">
        <v>248</v>
      </c>
      <c r="D42" s="26" t="s">
        <v>207</v>
      </c>
      <c r="E42" s="27">
        <v>36000</v>
      </c>
      <c r="F42" s="28">
        <v>1070.838</v>
      </c>
      <c r="G42" s="29">
        <v>1.137636E-2</v>
      </c>
      <c r="H42" s="24" t="s">
        <v>151</v>
      </c>
    </row>
    <row r="43" spans="1:8" ht="25.5" x14ac:dyDescent="0.2">
      <c r="A43" s="25">
        <v>37</v>
      </c>
      <c r="B43" s="26" t="s">
        <v>222</v>
      </c>
      <c r="C43" s="26" t="s">
        <v>223</v>
      </c>
      <c r="D43" s="26" t="s">
        <v>224</v>
      </c>
      <c r="E43" s="27">
        <v>165000</v>
      </c>
      <c r="F43" s="28">
        <v>1064.1675</v>
      </c>
      <c r="G43" s="29">
        <v>1.130549E-2</v>
      </c>
      <c r="H43" s="24" t="s">
        <v>151</v>
      </c>
    </row>
    <row r="44" spans="1:8" ht="25.5" x14ac:dyDescent="0.2">
      <c r="A44" s="25">
        <v>38</v>
      </c>
      <c r="B44" s="26" t="s">
        <v>488</v>
      </c>
      <c r="C44" s="26" t="s">
        <v>489</v>
      </c>
      <c r="D44" s="26" t="s">
        <v>490</v>
      </c>
      <c r="E44" s="27">
        <v>224889</v>
      </c>
      <c r="F44" s="28">
        <v>1057.2031890000001</v>
      </c>
      <c r="G44" s="29">
        <v>1.123151E-2</v>
      </c>
      <c r="H44" s="24" t="s">
        <v>151</v>
      </c>
    </row>
    <row r="45" spans="1:8" x14ac:dyDescent="0.2">
      <c r="A45" s="25">
        <v>39</v>
      </c>
      <c r="B45" s="26" t="s">
        <v>262</v>
      </c>
      <c r="C45" s="26" t="s">
        <v>263</v>
      </c>
      <c r="D45" s="26" t="s">
        <v>113</v>
      </c>
      <c r="E45" s="27">
        <v>35000</v>
      </c>
      <c r="F45" s="28">
        <v>1056.8775000000001</v>
      </c>
      <c r="G45" s="29">
        <v>1.122805E-2</v>
      </c>
      <c r="H45" s="24" t="s">
        <v>151</v>
      </c>
    </row>
    <row r="46" spans="1:8" x14ac:dyDescent="0.2">
      <c r="A46" s="25">
        <v>40</v>
      </c>
      <c r="B46" s="26" t="s">
        <v>194</v>
      </c>
      <c r="C46" s="26" t="s">
        <v>195</v>
      </c>
      <c r="D46" s="26" t="s">
        <v>39</v>
      </c>
      <c r="E46" s="27">
        <v>500000</v>
      </c>
      <c r="F46" s="28">
        <v>1053.9000000000001</v>
      </c>
      <c r="G46" s="29">
        <v>1.119641E-2</v>
      </c>
      <c r="H46" s="24" t="s">
        <v>151</v>
      </c>
    </row>
    <row r="47" spans="1:8" x14ac:dyDescent="0.2">
      <c r="A47" s="25">
        <v>41</v>
      </c>
      <c r="B47" s="26" t="s">
        <v>273</v>
      </c>
      <c r="C47" s="26" t="s">
        <v>274</v>
      </c>
      <c r="D47" s="26" t="s">
        <v>75</v>
      </c>
      <c r="E47" s="27">
        <v>100000</v>
      </c>
      <c r="F47" s="28">
        <v>1051.25</v>
      </c>
      <c r="G47" s="29">
        <v>1.1168259999999999E-2</v>
      </c>
      <c r="H47" s="24" t="s">
        <v>151</v>
      </c>
    </row>
    <row r="48" spans="1:8" ht="25.5" x14ac:dyDescent="0.2">
      <c r="A48" s="25">
        <v>42</v>
      </c>
      <c r="B48" s="26" t="s">
        <v>380</v>
      </c>
      <c r="C48" s="26" t="s">
        <v>381</v>
      </c>
      <c r="D48" s="26" t="s">
        <v>210</v>
      </c>
      <c r="E48" s="27">
        <v>80000</v>
      </c>
      <c r="F48" s="28">
        <v>1010.08</v>
      </c>
      <c r="G48" s="29">
        <v>1.073088E-2</v>
      </c>
      <c r="H48" s="24" t="s">
        <v>151</v>
      </c>
    </row>
    <row r="49" spans="1:8" x14ac:dyDescent="0.2">
      <c r="A49" s="25">
        <v>43</v>
      </c>
      <c r="B49" s="26" t="s">
        <v>111</v>
      </c>
      <c r="C49" s="26" t="s">
        <v>112</v>
      </c>
      <c r="D49" s="26" t="s">
        <v>113</v>
      </c>
      <c r="E49" s="27">
        <v>180001</v>
      </c>
      <c r="F49" s="28">
        <v>958.68532600000003</v>
      </c>
      <c r="G49" s="29">
        <v>1.018487E-2</v>
      </c>
      <c r="H49" s="24" t="s">
        <v>151</v>
      </c>
    </row>
    <row r="50" spans="1:8" x14ac:dyDescent="0.2">
      <c r="A50" s="25">
        <v>44</v>
      </c>
      <c r="B50" s="26" t="s">
        <v>370</v>
      </c>
      <c r="C50" s="26" t="s">
        <v>371</v>
      </c>
      <c r="D50" s="26" t="s">
        <v>30</v>
      </c>
      <c r="E50" s="27">
        <v>21000</v>
      </c>
      <c r="F50" s="28">
        <v>940.13850000000002</v>
      </c>
      <c r="G50" s="29">
        <v>9.9878399999999996E-3</v>
      </c>
      <c r="H50" s="24" t="s">
        <v>151</v>
      </c>
    </row>
    <row r="51" spans="1:8" x14ac:dyDescent="0.2">
      <c r="A51" s="25">
        <v>45</v>
      </c>
      <c r="B51" s="26" t="s">
        <v>442</v>
      </c>
      <c r="C51" s="26" t="s">
        <v>443</v>
      </c>
      <c r="D51" s="26" t="s">
        <v>134</v>
      </c>
      <c r="E51" s="27">
        <v>650000</v>
      </c>
      <c r="F51" s="28">
        <v>939.51</v>
      </c>
      <c r="G51" s="29">
        <v>9.9811599999999993E-3</v>
      </c>
      <c r="H51" s="24" t="s">
        <v>151</v>
      </c>
    </row>
    <row r="52" spans="1:8" x14ac:dyDescent="0.2">
      <c r="A52" s="25">
        <v>46</v>
      </c>
      <c r="B52" s="26" t="s">
        <v>446</v>
      </c>
      <c r="C52" s="26" t="s">
        <v>447</v>
      </c>
      <c r="D52" s="26" t="s">
        <v>36</v>
      </c>
      <c r="E52" s="27">
        <v>63000</v>
      </c>
      <c r="F52" s="28">
        <v>919.2645</v>
      </c>
      <c r="G52" s="29">
        <v>9.7660799999999999E-3</v>
      </c>
      <c r="H52" s="24" t="s">
        <v>151</v>
      </c>
    </row>
    <row r="53" spans="1:8" x14ac:dyDescent="0.2">
      <c r="A53" s="25">
        <v>47</v>
      </c>
      <c r="B53" s="26" t="s">
        <v>460</v>
      </c>
      <c r="C53" s="26" t="s">
        <v>461</v>
      </c>
      <c r="D53" s="26" t="s">
        <v>39</v>
      </c>
      <c r="E53" s="27">
        <v>90000</v>
      </c>
      <c r="F53" s="28">
        <v>896.26499999999999</v>
      </c>
      <c r="G53" s="29">
        <v>9.5217300000000008E-3</v>
      </c>
      <c r="H53" s="24" t="s">
        <v>151</v>
      </c>
    </row>
    <row r="54" spans="1:8" x14ac:dyDescent="0.2">
      <c r="A54" s="25">
        <v>48</v>
      </c>
      <c r="B54" s="26" t="s">
        <v>480</v>
      </c>
      <c r="C54" s="26" t="s">
        <v>481</v>
      </c>
      <c r="D54" s="26" t="s">
        <v>374</v>
      </c>
      <c r="E54" s="27">
        <v>48000</v>
      </c>
      <c r="F54" s="28">
        <v>889.65599999999995</v>
      </c>
      <c r="G54" s="29">
        <v>9.4515199999999997E-3</v>
      </c>
      <c r="H54" s="24" t="s">
        <v>151</v>
      </c>
    </row>
    <row r="55" spans="1:8" x14ac:dyDescent="0.2">
      <c r="A55" s="25">
        <v>49</v>
      </c>
      <c r="B55" s="26" t="s">
        <v>236</v>
      </c>
      <c r="C55" s="26" t="s">
        <v>237</v>
      </c>
      <c r="D55" s="26" t="s">
        <v>113</v>
      </c>
      <c r="E55" s="27">
        <v>7500</v>
      </c>
      <c r="F55" s="28">
        <v>885.71249999999998</v>
      </c>
      <c r="G55" s="29">
        <v>9.4096300000000004E-3</v>
      </c>
      <c r="H55" s="24" t="s">
        <v>151</v>
      </c>
    </row>
    <row r="56" spans="1:8" x14ac:dyDescent="0.2">
      <c r="A56" s="25">
        <v>50</v>
      </c>
      <c r="B56" s="26" t="s">
        <v>308</v>
      </c>
      <c r="C56" s="26" t="s">
        <v>309</v>
      </c>
      <c r="D56" s="26" t="s">
        <v>84</v>
      </c>
      <c r="E56" s="27">
        <v>250000</v>
      </c>
      <c r="F56" s="28">
        <v>885.375</v>
      </c>
      <c r="G56" s="29">
        <v>9.4060399999999992E-3</v>
      </c>
      <c r="H56" s="24" t="s">
        <v>151</v>
      </c>
    </row>
    <row r="57" spans="1:8" x14ac:dyDescent="0.2">
      <c r="A57" s="25">
        <v>51</v>
      </c>
      <c r="B57" s="26" t="s">
        <v>269</v>
      </c>
      <c r="C57" s="26" t="s">
        <v>270</v>
      </c>
      <c r="D57" s="26" t="s">
        <v>207</v>
      </c>
      <c r="E57" s="27">
        <v>10000</v>
      </c>
      <c r="F57" s="28">
        <v>868.58500000000004</v>
      </c>
      <c r="G57" s="29">
        <v>9.2276700000000003E-3</v>
      </c>
      <c r="H57" s="24" t="s">
        <v>151</v>
      </c>
    </row>
    <row r="58" spans="1:8" x14ac:dyDescent="0.2">
      <c r="A58" s="25">
        <v>52</v>
      </c>
      <c r="B58" s="26" t="s">
        <v>424</v>
      </c>
      <c r="C58" s="26" t="s">
        <v>425</v>
      </c>
      <c r="D58" s="26" t="s">
        <v>113</v>
      </c>
      <c r="E58" s="27">
        <v>105000</v>
      </c>
      <c r="F58" s="28">
        <v>865.14750000000004</v>
      </c>
      <c r="G58" s="29">
        <v>9.1911500000000004E-3</v>
      </c>
      <c r="H58" s="24" t="s">
        <v>151</v>
      </c>
    </row>
    <row r="59" spans="1:8" ht="25.5" x14ac:dyDescent="0.2">
      <c r="A59" s="25">
        <v>53</v>
      </c>
      <c r="B59" s="26" t="s">
        <v>695</v>
      </c>
      <c r="C59" s="26" t="s">
        <v>696</v>
      </c>
      <c r="D59" s="26" t="s">
        <v>201</v>
      </c>
      <c r="E59" s="27">
        <v>15000</v>
      </c>
      <c r="F59" s="28">
        <v>853.84500000000003</v>
      </c>
      <c r="G59" s="29">
        <v>9.0710700000000005E-3</v>
      </c>
      <c r="H59" s="24" t="s">
        <v>151</v>
      </c>
    </row>
    <row r="60" spans="1:8" x14ac:dyDescent="0.2">
      <c r="A60" s="25">
        <v>54</v>
      </c>
      <c r="B60" s="26" t="s">
        <v>100</v>
      </c>
      <c r="C60" s="26" t="s">
        <v>101</v>
      </c>
      <c r="D60" s="26" t="s">
        <v>36</v>
      </c>
      <c r="E60" s="27">
        <v>24000</v>
      </c>
      <c r="F60" s="28">
        <v>836.08799999999997</v>
      </c>
      <c r="G60" s="29">
        <v>8.8824300000000002E-3</v>
      </c>
      <c r="H60" s="24" t="s">
        <v>151</v>
      </c>
    </row>
    <row r="61" spans="1:8" ht="25.5" x14ac:dyDescent="0.2">
      <c r="A61" s="25">
        <v>55</v>
      </c>
      <c r="B61" s="26" t="s">
        <v>199</v>
      </c>
      <c r="C61" s="26" t="s">
        <v>200</v>
      </c>
      <c r="D61" s="26" t="s">
        <v>201</v>
      </c>
      <c r="E61" s="27">
        <v>45000</v>
      </c>
      <c r="F61" s="28">
        <v>805.05</v>
      </c>
      <c r="G61" s="29">
        <v>8.55268E-3</v>
      </c>
      <c r="H61" s="24" t="s">
        <v>151</v>
      </c>
    </row>
    <row r="62" spans="1:8" x14ac:dyDescent="0.2">
      <c r="A62" s="25">
        <v>56</v>
      </c>
      <c r="B62" s="26" t="s">
        <v>544</v>
      </c>
      <c r="C62" s="26" t="s">
        <v>545</v>
      </c>
      <c r="D62" s="26" t="s">
        <v>277</v>
      </c>
      <c r="E62" s="27">
        <v>8500</v>
      </c>
      <c r="F62" s="28">
        <v>767.86024999999995</v>
      </c>
      <c r="G62" s="29">
        <v>8.1575899999999993E-3</v>
      </c>
      <c r="H62" s="24" t="s">
        <v>151</v>
      </c>
    </row>
    <row r="63" spans="1:8" x14ac:dyDescent="0.2">
      <c r="A63" s="25">
        <v>57</v>
      </c>
      <c r="B63" s="26" t="s">
        <v>697</v>
      </c>
      <c r="C63" s="26" t="s">
        <v>698</v>
      </c>
      <c r="D63" s="26" t="s">
        <v>280</v>
      </c>
      <c r="E63" s="27">
        <v>15000</v>
      </c>
      <c r="F63" s="28">
        <v>741.17250000000001</v>
      </c>
      <c r="G63" s="29">
        <v>7.8740600000000004E-3</v>
      </c>
      <c r="H63" s="24" t="s">
        <v>151</v>
      </c>
    </row>
    <row r="64" spans="1:8" x14ac:dyDescent="0.2">
      <c r="A64" s="25">
        <v>58</v>
      </c>
      <c r="B64" s="26" t="s">
        <v>699</v>
      </c>
      <c r="C64" s="26" t="s">
        <v>700</v>
      </c>
      <c r="D64" s="26" t="s">
        <v>374</v>
      </c>
      <c r="E64" s="27">
        <v>14000</v>
      </c>
      <c r="F64" s="28">
        <v>739.928</v>
      </c>
      <c r="G64" s="29">
        <v>7.8608399999999991E-3</v>
      </c>
      <c r="H64" s="24" t="s">
        <v>151</v>
      </c>
    </row>
    <row r="65" spans="1:9" ht="25.5" x14ac:dyDescent="0.2">
      <c r="A65" s="25">
        <v>59</v>
      </c>
      <c r="B65" s="26" t="s">
        <v>328</v>
      </c>
      <c r="C65" s="26" t="s">
        <v>329</v>
      </c>
      <c r="D65" s="26" t="s">
        <v>210</v>
      </c>
      <c r="E65" s="27">
        <v>10000</v>
      </c>
      <c r="F65" s="28">
        <v>639.04999999999995</v>
      </c>
      <c r="G65" s="29">
        <v>6.78913E-3</v>
      </c>
      <c r="H65" s="24" t="s">
        <v>151</v>
      </c>
    </row>
    <row r="66" spans="1:9" x14ac:dyDescent="0.2">
      <c r="A66" s="22"/>
      <c r="B66" s="22"/>
      <c r="C66" s="23" t="s">
        <v>150</v>
      </c>
      <c r="D66" s="22"/>
      <c r="E66" s="22" t="s">
        <v>151</v>
      </c>
      <c r="F66" s="30">
        <v>89037.586267999999</v>
      </c>
      <c r="G66" s="31">
        <v>0.94591683000000004</v>
      </c>
      <c r="H66" s="24" t="s">
        <v>151</v>
      </c>
    </row>
    <row r="67" spans="1:9" x14ac:dyDescent="0.2">
      <c r="A67" s="22"/>
      <c r="B67" s="22"/>
      <c r="C67" s="32"/>
      <c r="D67" s="22"/>
      <c r="E67" s="22"/>
      <c r="F67" s="33"/>
      <c r="G67" s="33"/>
      <c r="H67" s="24" t="s">
        <v>151</v>
      </c>
    </row>
    <row r="68" spans="1:9" x14ac:dyDescent="0.2">
      <c r="A68" s="22"/>
      <c r="B68" s="22"/>
      <c r="C68" s="23" t="s">
        <v>152</v>
      </c>
      <c r="D68" s="22"/>
      <c r="E68" s="22"/>
      <c r="F68" s="22"/>
      <c r="G68" s="22"/>
      <c r="H68" s="24" t="s">
        <v>151</v>
      </c>
    </row>
    <row r="69" spans="1:9" x14ac:dyDescent="0.2">
      <c r="A69" s="22"/>
      <c r="B69" s="22"/>
      <c r="C69" s="23" t="s">
        <v>150</v>
      </c>
      <c r="D69" s="22"/>
      <c r="E69" s="22" t="s">
        <v>151</v>
      </c>
      <c r="F69" s="34" t="s">
        <v>153</v>
      </c>
      <c r="G69" s="31">
        <v>0</v>
      </c>
      <c r="H69" s="24" t="s">
        <v>151</v>
      </c>
    </row>
    <row r="70" spans="1:9" x14ac:dyDescent="0.2">
      <c r="A70" s="22"/>
      <c r="B70" s="22"/>
      <c r="C70" s="32"/>
      <c r="D70" s="22"/>
      <c r="E70" s="22"/>
      <c r="F70" s="33"/>
      <c r="G70" s="33"/>
      <c r="H70" s="24" t="s">
        <v>151</v>
      </c>
    </row>
    <row r="71" spans="1:9" x14ac:dyDescent="0.2">
      <c r="A71" s="22"/>
      <c r="B71" s="22"/>
      <c r="C71" s="23" t="s">
        <v>154</v>
      </c>
      <c r="D71" s="22"/>
      <c r="E71" s="22"/>
      <c r="F71" s="22"/>
      <c r="G71" s="22"/>
      <c r="H71" s="24" t="s">
        <v>151</v>
      </c>
    </row>
    <row r="72" spans="1:9" x14ac:dyDescent="0.2">
      <c r="A72" s="25">
        <v>1</v>
      </c>
      <c r="B72" s="26" t="s">
        <v>704</v>
      </c>
      <c r="C72" s="26" t="s">
        <v>1088</v>
      </c>
      <c r="D72" s="26"/>
      <c r="E72" s="27">
        <v>200000</v>
      </c>
      <c r="F72" s="28">
        <v>1.9999999999999999E-6</v>
      </c>
      <c r="G72" s="35" t="s">
        <v>149</v>
      </c>
      <c r="H72" s="24" t="s">
        <v>151</v>
      </c>
      <c r="I72" s="128"/>
    </row>
    <row r="73" spans="1:9" x14ac:dyDescent="0.2">
      <c r="A73" s="25">
        <v>2</v>
      </c>
      <c r="B73" s="26" t="s">
        <v>702</v>
      </c>
      <c r="C73" s="26" t="s">
        <v>1090</v>
      </c>
      <c r="D73" s="26"/>
      <c r="E73" s="27">
        <v>50000</v>
      </c>
      <c r="F73" s="28">
        <v>4.9999999999999998E-7</v>
      </c>
      <c r="G73" s="35" t="s">
        <v>149</v>
      </c>
      <c r="H73" s="24" t="s">
        <v>151</v>
      </c>
      <c r="I73" s="128"/>
    </row>
    <row r="74" spans="1:9" x14ac:dyDescent="0.2">
      <c r="A74" s="25">
        <v>3</v>
      </c>
      <c r="B74" s="26" t="s">
        <v>703</v>
      </c>
      <c r="C74" s="26" t="s">
        <v>1087</v>
      </c>
      <c r="D74" s="26"/>
      <c r="E74" s="27">
        <v>50000</v>
      </c>
      <c r="F74" s="28">
        <v>4.9999999999999998E-7</v>
      </c>
      <c r="G74" s="35" t="s">
        <v>149</v>
      </c>
      <c r="H74" s="24" t="s">
        <v>151</v>
      </c>
      <c r="I74" s="128"/>
    </row>
    <row r="75" spans="1:9" x14ac:dyDescent="0.2">
      <c r="A75" s="25">
        <v>4</v>
      </c>
      <c r="B75" s="26" t="s">
        <v>701</v>
      </c>
      <c r="C75" s="26" t="s">
        <v>1089</v>
      </c>
      <c r="D75" s="26"/>
      <c r="E75" s="27">
        <v>20</v>
      </c>
      <c r="F75" s="28">
        <v>0</v>
      </c>
      <c r="G75" s="35" t="s">
        <v>149</v>
      </c>
      <c r="H75" s="24" t="s">
        <v>151</v>
      </c>
      <c r="I75" s="128"/>
    </row>
    <row r="76" spans="1:9" x14ac:dyDescent="0.2">
      <c r="A76" s="22"/>
      <c r="B76" s="22"/>
      <c r="C76" s="23" t="s">
        <v>150</v>
      </c>
      <c r="D76" s="22"/>
      <c r="E76" s="22" t="s">
        <v>151</v>
      </c>
      <c r="F76" s="30">
        <f>SUM(F73:F74)</f>
        <v>9.9999999999999995E-7</v>
      </c>
      <c r="G76" s="31">
        <v>0</v>
      </c>
      <c r="H76" s="24" t="s">
        <v>151</v>
      </c>
    </row>
    <row r="77" spans="1:9" x14ac:dyDescent="0.2">
      <c r="A77" s="22"/>
      <c r="B77" s="22"/>
      <c r="C77" s="32"/>
      <c r="D77" s="22"/>
      <c r="E77" s="22"/>
      <c r="F77" s="33"/>
      <c r="G77" s="33"/>
      <c r="H77" s="24" t="s">
        <v>151</v>
      </c>
    </row>
    <row r="78" spans="1:9" x14ac:dyDescent="0.2">
      <c r="A78" s="22"/>
      <c r="B78" s="22"/>
      <c r="C78" s="23" t="s">
        <v>155</v>
      </c>
      <c r="D78" s="22"/>
      <c r="E78" s="22"/>
      <c r="F78" s="22"/>
      <c r="G78" s="22"/>
      <c r="H78" s="24" t="s">
        <v>151</v>
      </c>
    </row>
    <row r="79" spans="1:9" x14ac:dyDescent="0.2">
      <c r="A79" s="22"/>
      <c r="B79" s="22"/>
      <c r="C79" s="23" t="s">
        <v>150</v>
      </c>
      <c r="D79" s="22"/>
      <c r="E79" s="22" t="s">
        <v>151</v>
      </c>
      <c r="F79" s="34" t="s">
        <v>153</v>
      </c>
      <c r="G79" s="31">
        <v>0</v>
      </c>
      <c r="H79" s="24" t="s">
        <v>151</v>
      </c>
    </row>
    <row r="80" spans="1:9" x14ac:dyDescent="0.2">
      <c r="A80" s="22"/>
      <c r="B80" s="22"/>
      <c r="C80" s="32"/>
      <c r="D80" s="22"/>
      <c r="E80" s="22"/>
      <c r="F80" s="33"/>
      <c r="G80" s="33"/>
      <c r="H80" s="24" t="s">
        <v>151</v>
      </c>
    </row>
    <row r="81" spans="1:8" x14ac:dyDescent="0.2">
      <c r="A81" s="22"/>
      <c r="B81" s="22"/>
      <c r="C81" s="23" t="s">
        <v>156</v>
      </c>
      <c r="D81" s="22"/>
      <c r="E81" s="22"/>
      <c r="F81" s="33"/>
      <c r="G81" s="33"/>
      <c r="H81" s="24" t="s">
        <v>151</v>
      </c>
    </row>
    <row r="82" spans="1:8" x14ac:dyDescent="0.2">
      <c r="A82" s="22"/>
      <c r="B82" s="22"/>
      <c r="C82" s="23" t="s">
        <v>150</v>
      </c>
      <c r="D82" s="22"/>
      <c r="E82" s="22" t="s">
        <v>151</v>
      </c>
      <c r="F82" s="34" t="s">
        <v>153</v>
      </c>
      <c r="G82" s="31">
        <v>0</v>
      </c>
      <c r="H82" s="24" t="s">
        <v>151</v>
      </c>
    </row>
    <row r="83" spans="1:8" x14ac:dyDescent="0.2">
      <c r="A83" s="22"/>
      <c r="B83" s="22"/>
      <c r="C83" s="32"/>
      <c r="D83" s="22"/>
      <c r="E83" s="22"/>
      <c r="F83" s="33"/>
      <c r="G83" s="33"/>
      <c r="H83" s="24" t="s">
        <v>151</v>
      </c>
    </row>
    <row r="84" spans="1:8" x14ac:dyDescent="0.2">
      <c r="A84" s="22"/>
      <c r="B84" s="22"/>
      <c r="C84" s="23" t="s">
        <v>157</v>
      </c>
      <c r="D84" s="22"/>
      <c r="E84" s="22"/>
      <c r="F84" s="33"/>
      <c r="G84" s="33"/>
      <c r="H84" s="24" t="s">
        <v>151</v>
      </c>
    </row>
    <row r="85" spans="1:8" x14ac:dyDescent="0.2">
      <c r="A85" s="22"/>
      <c r="B85" s="22"/>
      <c r="C85" s="23" t="s">
        <v>150</v>
      </c>
      <c r="D85" s="22"/>
      <c r="E85" s="22" t="s">
        <v>151</v>
      </c>
      <c r="F85" s="34" t="s">
        <v>153</v>
      </c>
      <c r="G85" s="31">
        <v>0</v>
      </c>
      <c r="H85" s="24" t="s">
        <v>151</v>
      </c>
    </row>
    <row r="86" spans="1:8" x14ac:dyDescent="0.2">
      <c r="A86" s="22"/>
      <c r="B86" s="22"/>
      <c r="C86" s="32"/>
      <c r="D86" s="22"/>
      <c r="E86" s="22"/>
      <c r="F86" s="33"/>
      <c r="G86" s="33"/>
      <c r="H86" s="24" t="s">
        <v>151</v>
      </c>
    </row>
    <row r="87" spans="1:8" x14ac:dyDescent="0.2">
      <c r="A87" s="22"/>
      <c r="B87" s="22"/>
      <c r="C87" s="23" t="s">
        <v>158</v>
      </c>
      <c r="D87" s="22"/>
      <c r="E87" s="22"/>
      <c r="F87" s="30">
        <v>89037.586267999999</v>
      </c>
      <c r="G87" s="31">
        <v>0.94591683000000004</v>
      </c>
      <c r="H87" s="24" t="s">
        <v>151</v>
      </c>
    </row>
    <row r="88" spans="1:8" x14ac:dyDescent="0.2">
      <c r="A88" s="22"/>
      <c r="B88" s="22"/>
      <c r="C88" s="32"/>
      <c r="D88" s="22"/>
      <c r="E88" s="22"/>
      <c r="F88" s="33"/>
      <c r="G88" s="33"/>
      <c r="H88" s="24" t="s">
        <v>151</v>
      </c>
    </row>
    <row r="89" spans="1:8" x14ac:dyDescent="0.2">
      <c r="A89" s="22"/>
      <c r="B89" s="22"/>
      <c r="C89" s="23" t="s">
        <v>159</v>
      </c>
      <c r="D89" s="22"/>
      <c r="E89" s="22"/>
      <c r="F89" s="33"/>
      <c r="G89" s="33"/>
      <c r="H89" s="24" t="s">
        <v>151</v>
      </c>
    </row>
    <row r="90" spans="1:8" x14ac:dyDescent="0.2">
      <c r="A90" s="22"/>
      <c r="B90" s="22"/>
      <c r="C90" s="23" t="s">
        <v>10</v>
      </c>
      <c r="D90" s="22"/>
      <c r="E90" s="22"/>
      <c r="F90" s="33"/>
      <c r="G90" s="33"/>
      <c r="H90" s="24" t="s">
        <v>151</v>
      </c>
    </row>
    <row r="91" spans="1:8" x14ac:dyDescent="0.2">
      <c r="A91" s="22"/>
      <c r="B91" s="22"/>
      <c r="C91" s="23" t="s">
        <v>150</v>
      </c>
      <c r="D91" s="22"/>
      <c r="E91" s="22" t="s">
        <v>151</v>
      </c>
      <c r="F91" s="34" t="s">
        <v>153</v>
      </c>
      <c r="G91" s="31">
        <v>0</v>
      </c>
      <c r="H91" s="24" t="s">
        <v>151</v>
      </c>
    </row>
    <row r="92" spans="1:8" x14ac:dyDescent="0.2">
      <c r="A92" s="22"/>
      <c r="B92" s="22"/>
      <c r="C92" s="32"/>
      <c r="D92" s="22"/>
      <c r="E92" s="22"/>
      <c r="F92" s="33"/>
      <c r="G92" s="33"/>
      <c r="H92" s="24" t="s">
        <v>151</v>
      </c>
    </row>
    <row r="93" spans="1:8" x14ac:dyDescent="0.2">
      <c r="A93" s="22"/>
      <c r="B93" s="22"/>
      <c r="C93" s="23" t="s">
        <v>160</v>
      </c>
      <c r="D93" s="22"/>
      <c r="E93" s="22"/>
      <c r="F93" s="22"/>
      <c r="G93" s="22"/>
      <c r="H93" s="24" t="s">
        <v>151</v>
      </c>
    </row>
    <row r="94" spans="1:8" x14ac:dyDescent="0.2">
      <c r="A94" s="22"/>
      <c r="B94" s="22"/>
      <c r="C94" s="23" t="s">
        <v>150</v>
      </c>
      <c r="D94" s="22"/>
      <c r="E94" s="22" t="s">
        <v>151</v>
      </c>
      <c r="F94" s="34" t="s">
        <v>153</v>
      </c>
      <c r="G94" s="31">
        <v>0</v>
      </c>
      <c r="H94" s="24" t="s">
        <v>151</v>
      </c>
    </row>
    <row r="95" spans="1:8" x14ac:dyDescent="0.2">
      <c r="A95" s="22"/>
      <c r="B95" s="22"/>
      <c r="C95" s="32"/>
      <c r="D95" s="22"/>
      <c r="E95" s="22"/>
      <c r="F95" s="33"/>
      <c r="G95" s="33"/>
      <c r="H95" s="24" t="s">
        <v>151</v>
      </c>
    </row>
    <row r="96" spans="1:8" x14ac:dyDescent="0.2">
      <c r="A96" s="22"/>
      <c r="B96" s="22"/>
      <c r="C96" s="23" t="s">
        <v>161</v>
      </c>
      <c r="D96" s="22"/>
      <c r="E96" s="22"/>
      <c r="F96" s="22"/>
      <c r="G96" s="22"/>
      <c r="H96" s="24" t="s">
        <v>151</v>
      </c>
    </row>
    <row r="97" spans="1:8" x14ac:dyDescent="0.2">
      <c r="A97" s="22"/>
      <c r="B97" s="22"/>
      <c r="C97" s="23" t="s">
        <v>150</v>
      </c>
      <c r="D97" s="22"/>
      <c r="E97" s="22" t="s">
        <v>151</v>
      </c>
      <c r="F97" s="34" t="s">
        <v>153</v>
      </c>
      <c r="G97" s="31">
        <v>0</v>
      </c>
      <c r="H97" s="24" t="s">
        <v>151</v>
      </c>
    </row>
    <row r="98" spans="1:8" x14ac:dyDescent="0.2">
      <c r="A98" s="22"/>
      <c r="B98" s="22"/>
      <c r="C98" s="32"/>
      <c r="D98" s="22"/>
      <c r="E98" s="22"/>
      <c r="F98" s="33"/>
      <c r="G98" s="33"/>
      <c r="H98" s="24" t="s">
        <v>151</v>
      </c>
    </row>
    <row r="99" spans="1:8" x14ac:dyDescent="0.2">
      <c r="A99" s="22"/>
      <c r="B99" s="22"/>
      <c r="C99" s="23" t="s">
        <v>162</v>
      </c>
      <c r="D99" s="22"/>
      <c r="E99" s="22"/>
      <c r="F99" s="33"/>
      <c r="G99" s="33"/>
      <c r="H99" s="24" t="s">
        <v>151</v>
      </c>
    </row>
    <row r="100" spans="1:8" x14ac:dyDescent="0.2">
      <c r="A100" s="22"/>
      <c r="B100" s="22"/>
      <c r="C100" s="23" t="s">
        <v>150</v>
      </c>
      <c r="D100" s="22"/>
      <c r="E100" s="22" t="s">
        <v>151</v>
      </c>
      <c r="F100" s="34" t="s">
        <v>153</v>
      </c>
      <c r="G100" s="31">
        <v>0</v>
      </c>
      <c r="H100" s="24" t="s">
        <v>151</v>
      </c>
    </row>
    <row r="101" spans="1:8" x14ac:dyDescent="0.2">
      <c r="A101" s="22"/>
      <c r="B101" s="22"/>
      <c r="C101" s="32"/>
      <c r="D101" s="22"/>
      <c r="E101" s="22"/>
      <c r="F101" s="33"/>
      <c r="G101" s="33"/>
      <c r="H101" s="24" t="s">
        <v>151</v>
      </c>
    </row>
    <row r="102" spans="1:8" x14ac:dyDescent="0.2">
      <c r="A102" s="22"/>
      <c r="B102" s="22"/>
      <c r="C102" s="23" t="s">
        <v>163</v>
      </c>
      <c r="D102" s="22"/>
      <c r="E102" s="22"/>
      <c r="F102" s="30">
        <v>0</v>
      </c>
      <c r="G102" s="31">
        <v>0</v>
      </c>
      <c r="H102" s="24" t="s">
        <v>151</v>
      </c>
    </row>
    <row r="103" spans="1:8" x14ac:dyDescent="0.2">
      <c r="A103" s="22"/>
      <c r="B103" s="22"/>
      <c r="C103" s="32"/>
      <c r="D103" s="22"/>
      <c r="E103" s="22"/>
      <c r="F103" s="33"/>
      <c r="G103" s="33"/>
      <c r="H103" s="24" t="s">
        <v>151</v>
      </c>
    </row>
    <row r="104" spans="1:8" x14ac:dyDescent="0.2">
      <c r="A104" s="22"/>
      <c r="B104" s="22"/>
      <c r="C104" s="23" t="s">
        <v>164</v>
      </c>
      <c r="D104" s="22"/>
      <c r="E104" s="22"/>
      <c r="F104" s="33"/>
      <c r="G104" s="33"/>
      <c r="H104" s="24" t="s">
        <v>151</v>
      </c>
    </row>
    <row r="105" spans="1:8" x14ac:dyDescent="0.2">
      <c r="A105" s="22"/>
      <c r="B105" s="22"/>
      <c r="C105" s="23" t="s">
        <v>165</v>
      </c>
      <c r="D105" s="22"/>
      <c r="E105" s="22"/>
      <c r="F105" s="33"/>
      <c r="G105" s="33"/>
      <c r="H105" s="24" t="s">
        <v>151</v>
      </c>
    </row>
    <row r="106" spans="1:8" x14ac:dyDescent="0.2">
      <c r="A106" s="22"/>
      <c r="B106" s="22"/>
      <c r="C106" s="23" t="s">
        <v>150</v>
      </c>
      <c r="D106" s="22"/>
      <c r="E106" s="22" t="s">
        <v>151</v>
      </c>
      <c r="F106" s="34" t="s">
        <v>153</v>
      </c>
      <c r="G106" s="31">
        <v>0</v>
      </c>
      <c r="H106" s="24" t="s">
        <v>151</v>
      </c>
    </row>
    <row r="107" spans="1:8" x14ac:dyDescent="0.2">
      <c r="A107" s="22"/>
      <c r="B107" s="22"/>
      <c r="C107" s="32"/>
      <c r="D107" s="22"/>
      <c r="E107" s="22"/>
      <c r="F107" s="33"/>
      <c r="G107" s="33"/>
      <c r="H107" s="24" t="s">
        <v>151</v>
      </c>
    </row>
    <row r="108" spans="1:8" x14ac:dyDescent="0.2">
      <c r="A108" s="22"/>
      <c r="B108" s="22"/>
      <c r="C108" s="23" t="s">
        <v>166</v>
      </c>
      <c r="D108" s="22"/>
      <c r="E108" s="22"/>
      <c r="F108" s="33"/>
      <c r="G108" s="33"/>
      <c r="H108" s="24" t="s">
        <v>151</v>
      </c>
    </row>
    <row r="109" spans="1:8" x14ac:dyDescent="0.2">
      <c r="A109" s="22"/>
      <c r="B109" s="22"/>
      <c r="C109" s="23" t="s">
        <v>150</v>
      </c>
      <c r="D109" s="22"/>
      <c r="E109" s="22" t="s">
        <v>151</v>
      </c>
      <c r="F109" s="34" t="s">
        <v>153</v>
      </c>
      <c r="G109" s="31">
        <v>0</v>
      </c>
      <c r="H109" s="24" t="s">
        <v>151</v>
      </c>
    </row>
    <row r="110" spans="1:8" x14ac:dyDescent="0.2">
      <c r="A110" s="22"/>
      <c r="B110" s="22"/>
      <c r="C110" s="32"/>
      <c r="D110" s="22"/>
      <c r="E110" s="22"/>
      <c r="F110" s="33"/>
      <c r="G110" s="33"/>
      <c r="H110" s="24" t="s">
        <v>151</v>
      </c>
    </row>
    <row r="111" spans="1:8" x14ac:dyDescent="0.2">
      <c r="A111" s="22"/>
      <c r="B111" s="22"/>
      <c r="C111" s="23" t="s">
        <v>167</v>
      </c>
      <c r="D111" s="22"/>
      <c r="E111" s="22"/>
      <c r="F111" s="33"/>
      <c r="G111" s="33"/>
      <c r="H111" s="24" t="s">
        <v>151</v>
      </c>
    </row>
    <row r="112" spans="1:8" x14ac:dyDescent="0.2">
      <c r="A112" s="22"/>
      <c r="B112" s="22"/>
      <c r="C112" s="23" t="s">
        <v>150</v>
      </c>
      <c r="D112" s="22"/>
      <c r="E112" s="22" t="s">
        <v>151</v>
      </c>
      <c r="F112" s="34" t="s">
        <v>153</v>
      </c>
      <c r="G112" s="31">
        <v>0</v>
      </c>
      <c r="H112" s="24" t="s">
        <v>151</v>
      </c>
    </row>
    <row r="113" spans="1:8" x14ac:dyDescent="0.2">
      <c r="A113" s="22"/>
      <c r="B113" s="22"/>
      <c r="C113" s="32"/>
      <c r="D113" s="22"/>
      <c r="E113" s="22"/>
      <c r="F113" s="33"/>
      <c r="G113" s="33"/>
      <c r="H113" s="24" t="s">
        <v>151</v>
      </c>
    </row>
    <row r="114" spans="1:8" x14ac:dyDescent="0.2">
      <c r="A114" s="22"/>
      <c r="B114" s="22"/>
      <c r="C114" s="23" t="s">
        <v>168</v>
      </c>
      <c r="D114" s="22"/>
      <c r="E114" s="22"/>
      <c r="F114" s="33"/>
      <c r="G114" s="33"/>
      <c r="H114" s="24" t="s">
        <v>151</v>
      </c>
    </row>
    <row r="115" spans="1:8" x14ac:dyDescent="0.2">
      <c r="A115" s="25">
        <v>1</v>
      </c>
      <c r="B115" s="26"/>
      <c r="C115" s="26" t="s">
        <v>169</v>
      </c>
      <c r="D115" s="26"/>
      <c r="E115" s="35"/>
      <c r="F115" s="28">
        <v>5320.5600036149999</v>
      </c>
      <c r="G115" s="29">
        <v>5.6524520000000002E-2</v>
      </c>
      <c r="H115" s="24">
        <v>6.66</v>
      </c>
    </row>
    <row r="116" spans="1:8" x14ac:dyDescent="0.2">
      <c r="A116" s="22"/>
      <c r="B116" s="22"/>
      <c r="C116" s="23" t="s">
        <v>150</v>
      </c>
      <c r="D116" s="22"/>
      <c r="E116" s="22" t="s">
        <v>151</v>
      </c>
      <c r="F116" s="30">
        <v>5320.5600036149999</v>
      </c>
      <c r="G116" s="31">
        <v>5.6524520000000002E-2</v>
      </c>
      <c r="H116" s="24" t="s">
        <v>151</v>
      </c>
    </row>
    <row r="117" spans="1:8" x14ac:dyDescent="0.2">
      <c r="A117" s="22"/>
      <c r="B117" s="22"/>
      <c r="C117" s="32"/>
      <c r="D117" s="22"/>
      <c r="E117" s="22"/>
      <c r="F117" s="33"/>
      <c r="G117" s="33"/>
      <c r="H117" s="24" t="s">
        <v>151</v>
      </c>
    </row>
    <row r="118" spans="1:8" x14ac:dyDescent="0.2">
      <c r="A118" s="22"/>
      <c r="B118" s="22"/>
      <c r="C118" s="23" t="s">
        <v>170</v>
      </c>
      <c r="D118" s="22"/>
      <c r="E118" s="22"/>
      <c r="F118" s="30">
        <v>5320.5600036149999</v>
      </c>
      <c r="G118" s="31">
        <v>5.6524520000000002E-2</v>
      </c>
      <c r="H118" s="24" t="s">
        <v>151</v>
      </c>
    </row>
    <row r="119" spans="1:8" x14ac:dyDescent="0.2">
      <c r="A119" s="22"/>
      <c r="B119" s="22"/>
      <c r="C119" s="33"/>
      <c r="D119" s="22"/>
      <c r="E119" s="22"/>
      <c r="F119" s="22"/>
      <c r="G119" s="22"/>
      <c r="H119" s="24" t="s">
        <v>151</v>
      </c>
    </row>
    <row r="120" spans="1:8" x14ac:dyDescent="0.2">
      <c r="A120" s="22"/>
      <c r="B120" s="22"/>
      <c r="C120" s="23" t="s">
        <v>171</v>
      </c>
      <c r="D120" s="22"/>
      <c r="E120" s="22"/>
      <c r="F120" s="22"/>
      <c r="G120" s="22"/>
      <c r="H120" s="24" t="s">
        <v>151</v>
      </c>
    </row>
    <row r="121" spans="1:8" x14ac:dyDescent="0.2">
      <c r="A121" s="22"/>
      <c r="B121" s="22"/>
      <c r="C121" s="23" t="s">
        <v>172</v>
      </c>
      <c r="D121" s="22"/>
      <c r="E121" s="22"/>
      <c r="F121" s="22"/>
      <c r="G121" s="22"/>
      <c r="H121" s="24" t="s">
        <v>151</v>
      </c>
    </row>
    <row r="122" spans="1:8" x14ac:dyDescent="0.2">
      <c r="A122" s="22"/>
      <c r="B122" s="22"/>
      <c r="C122" s="23" t="s">
        <v>150</v>
      </c>
      <c r="D122" s="22"/>
      <c r="E122" s="22" t="s">
        <v>151</v>
      </c>
      <c r="F122" s="34" t="s">
        <v>153</v>
      </c>
      <c r="G122" s="31">
        <v>0</v>
      </c>
      <c r="H122" s="24" t="s">
        <v>151</v>
      </c>
    </row>
    <row r="123" spans="1:8" x14ac:dyDescent="0.2">
      <c r="A123" s="22"/>
      <c r="B123" s="22"/>
      <c r="C123" s="32"/>
      <c r="D123" s="22"/>
      <c r="E123" s="22"/>
      <c r="F123" s="33"/>
      <c r="G123" s="33"/>
      <c r="H123" s="24" t="s">
        <v>151</v>
      </c>
    </row>
    <row r="124" spans="1:8" x14ac:dyDescent="0.2">
      <c r="A124" s="22"/>
      <c r="B124" s="22"/>
      <c r="C124" s="23" t="s">
        <v>173</v>
      </c>
      <c r="D124" s="22"/>
      <c r="E124" s="22"/>
      <c r="F124" s="22"/>
      <c r="G124" s="22"/>
      <c r="H124" s="24" t="s">
        <v>151</v>
      </c>
    </row>
    <row r="125" spans="1:8" x14ac:dyDescent="0.2">
      <c r="A125" s="22"/>
      <c r="B125" s="22"/>
      <c r="C125" s="23" t="s">
        <v>174</v>
      </c>
      <c r="D125" s="22"/>
      <c r="E125" s="22"/>
      <c r="F125" s="22"/>
      <c r="G125" s="22"/>
      <c r="H125" s="24" t="s">
        <v>151</v>
      </c>
    </row>
    <row r="126" spans="1:8" x14ac:dyDescent="0.2">
      <c r="A126" s="22"/>
      <c r="B126" s="22"/>
      <c r="C126" s="23" t="s">
        <v>150</v>
      </c>
      <c r="D126" s="22"/>
      <c r="E126" s="22" t="s">
        <v>151</v>
      </c>
      <c r="F126" s="34" t="s">
        <v>153</v>
      </c>
      <c r="G126" s="31">
        <v>0</v>
      </c>
      <c r="H126" s="24" t="s">
        <v>151</v>
      </c>
    </row>
    <row r="127" spans="1:8" x14ac:dyDescent="0.2">
      <c r="A127" s="22"/>
      <c r="B127" s="22"/>
      <c r="C127" s="32"/>
      <c r="D127" s="22"/>
      <c r="E127" s="22"/>
      <c r="F127" s="33"/>
      <c r="G127" s="33"/>
      <c r="H127" s="24" t="s">
        <v>151</v>
      </c>
    </row>
    <row r="128" spans="1:8" x14ac:dyDescent="0.2">
      <c r="A128" s="22"/>
      <c r="B128" s="22"/>
      <c r="C128" s="23" t="s">
        <v>175</v>
      </c>
      <c r="D128" s="22"/>
      <c r="E128" s="22"/>
      <c r="F128" s="33"/>
      <c r="G128" s="33"/>
      <c r="H128" s="24" t="s">
        <v>151</v>
      </c>
    </row>
    <row r="129" spans="1:16" x14ac:dyDescent="0.2">
      <c r="A129" s="22"/>
      <c r="B129" s="22"/>
      <c r="C129" s="23" t="s">
        <v>150</v>
      </c>
      <c r="D129" s="22"/>
      <c r="E129" s="22" t="s">
        <v>151</v>
      </c>
      <c r="F129" s="34" t="s">
        <v>153</v>
      </c>
      <c r="G129" s="31">
        <v>0</v>
      </c>
      <c r="H129" s="24" t="s">
        <v>151</v>
      </c>
    </row>
    <row r="130" spans="1:16" x14ac:dyDescent="0.2">
      <c r="A130" s="22"/>
      <c r="B130" s="22"/>
      <c r="C130" s="32"/>
      <c r="D130" s="22"/>
      <c r="E130" s="22"/>
      <c r="F130" s="33"/>
      <c r="G130" s="33"/>
      <c r="H130" s="24" t="s">
        <v>151</v>
      </c>
    </row>
    <row r="131" spans="1:16" x14ac:dyDescent="0.2">
      <c r="A131" s="35"/>
      <c r="B131" s="26"/>
      <c r="C131" s="89" t="s">
        <v>176</v>
      </c>
      <c r="D131" s="26"/>
      <c r="E131" s="35"/>
      <c r="F131" s="28">
        <v>-229.79528550000001</v>
      </c>
      <c r="G131" s="29">
        <v>-2.4413E-3</v>
      </c>
      <c r="H131" s="24" t="s">
        <v>151</v>
      </c>
    </row>
    <row r="132" spans="1:16" x14ac:dyDescent="0.2">
      <c r="A132" s="32"/>
      <c r="B132" s="32"/>
      <c r="C132" s="23" t="s">
        <v>177</v>
      </c>
      <c r="D132" s="33"/>
      <c r="E132" s="33"/>
      <c r="F132" s="30">
        <v>94128.350986114994</v>
      </c>
      <c r="G132" s="36">
        <v>1.0000000499999999</v>
      </c>
      <c r="H132" s="24" t="s">
        <v>151</v>
      </c>
    </row>
    <row r="133" spans="1:16" x14ac:dyDescent="0.2">
      <c r="A133" s="37"/>
      <c r="B133" s="37"/>
      <c r="C133" s="37"/>
      <c r="D133" s="38"/>
      <c r="E133" s="38"/>
      <c r="F133" s="38"/>
      <c r="G133" s="38"/>
    </row>
    <row r="134" spans="1:16" x14ac:dyDescent="0.2">
      <c r="A134" s="39"/>
      <c r="B134" s="230" t="s">
        <v>901</v>
      </c>
      <c r="C134" s="230"/>
      <c r="D134" s="230"/>
      <c r="E134" s="230"/>
      <c r="F134" s="230"/>
      <c r="G134" s="230"/>
      <c r="H134" s="230"/>
    </row>
    <row r="135" spans="1:16" x14ac:dyDescent="0.2">
      <c r="A135" s="39"/>
      <c r="B135" s="230" t="s">
        <v>902</v>
      </c>
      <c r="C135" s="230"/>
      <c r="D135" s="230"/>
      <c r="E135" s="230"/>
      <c r="F135" s="230"/>
      <c r="G135" s="230"/>
      <c r="H135" s="230"/>
    </row>
    <row r="136" spans="1:16" x14ac:dyDescent="0.2">
      <c r="A136" s="39"/>
      <c r="B136" s="230" t="s">
        <v>903</v>
      </c>
      <c r="C136" s="230"/>
      <c r="D136" s="230"/>
      <c r="E136" s="230"/>
      <c r="F136" s="230"/>
      <c r="G136" s="230"/>
      <c r="H136" s="230"/>
    </row>
    <row r="137" spans="1:16" s="43" customFormat="1" ht="66.75" customHeight="1" x14ac:dyDescent="0.25">
      <c r="A137" s="42"/>
      <c r="B137" s="231" t="s">
        <v>904</v>
      </c>
      <c r="C137" s="231"/>
      <c r="D137" s="231"/>
      <c r="E137" s="231"/>
      <c r="F137" s="231"/>
      <c r="G137" s="231"/>
      <c r="H137" s="231"/>
      <c r="I137"/>
      <c r="J137"/>
      <c r="K137"/>
      <c r="L137"/>
      <c r="M137"/>
      <c r="N137"/>
      <c r="O137"/>
      <c r="P137"/>
    </row>
    <row r="138" spans="1:16" x14ac:dyDescent="0.2">
      <c r="A138" s="39"/>
      <c r="B138" s="230" t="s">
        <v>905</v>
      </c>
      <c r="C138" s="230"/>
      <c r="D138" s="230"/>
      <c r="E138" s="230"/>
      <c r="F138" s="230"/>
      <c r="G138" s="230"/>
      <c r="H138" s="230"/>
    </row>
    <row r="139" spans="1:16" x14ac:dyDescent="0.2">
      <c r="A139" s="44"/>
      <c r="B139" s="44"/>
      <c r="C139" s="44"/>
      <c r="D139" s="45"/>
      <c r="E139" s="45"/>
      <c r="F139" s="45"/>
      <c r="G139" s="45"/>
    </row>
    <row r="140" spans="1:16" x14ac:dyDescent="0.2">
      <c r="A140" s="44"/>
      <c r="B140" s="232" t="s">
        <v>178</v>
      </c>
      <c r="C140" s="233"/>
      <c r="D140" s="234"/>
      <c r="E140" s="46"/>
      <c r="F140" s="45"/>
      <c r="G140" s="45"/>
    </row>
    <row r="141" spans="1:16" x14ac:dyDescent="0.2">
      <c r="A141" s="44"/>
      <c r="B141" s="227" t="s">
        <v>179</v>
      </c>
      <c r="C141" s="228"/>
      <c r="D141" s="47" t="s">
        <v>921</v>
      </c>
      <c r="E141" s="46"/>
      <c r="F141" s="45"/>
      <c r="G141" s="45"/>
    </row>
    <row r="142" spans="1:16" ht="12.75" customHeight="1" x14ac:dyDescent="0.2">
      <c r="A142" s="44"/>
      <c r="B142" s="235" t="s">
        <v>907</v>
      </c>
      <c r="C142" s="236"/>
      <c r="D142" s="47" t="str">
        <f>"Rs. "&amp;TEXT(F76+F79,"0.00")&amp;" lacs/ #"</f>
        <v>Rs. 0.00 lacs/ #</v>
      </c>
      <c r="E142" s="46"/>
      <c r="F142" s="45"/>
      <c r="G142" s="45"/>
    </row>
    <row r="143" spans="1:16" x14ac:dyDescent="0.2">
      <c r="A143" s="44"/>
      <c r="B143" s="227" t="s">
        <v>182</v>
      </c>
      <c r="C143" s="228"/>
      <c r="D143" s="33" t="s">
        <v>151</v>
      </c>
      <c r="E143" s="46"/>
      <c r="F143" s="45"/>
      <c r="G143" s="45"/>
    </row>
    <row r="144" spans="1:16" x14ac:dyDescent="0.2">
      <c r="A144" s="48"/>
      <c r="B144" s="49" t="s">
        <v>151</v>
      </c>
      <c r="C144" s="49" t="s">
        <v>908</v>
      </c>
      <c r="D144" s="49" t="s">
        <v>183</v>
      </c>
      <c r="E144" s="48"/>
      <c r="F144" s="48"/>
      <c r="G144" s="48"/>
      <c r="H144" s="48"/>
    </row>
    <row r="145" spans="1:14" x14ac:dyDescent="0.2">
      <c r="A145" s="50"/>
      <c r="B145" s="51" t="s">
        <v>184</v>
      </c>
      <c r="C145" s="52">
        <v>45596</v>
      </c>
      <c r="D145" s="52">
        <v>45626</v>
      </c>
      <c r="E145" s="50"/>
      <c r="F145" s="50"/>
      <c r="G145" s="50"/>
    </row>
    <row r="146" spans="1:14" x14ac:dyDescent="0.2">
      <c r="A146" s="50"/>
      <c r="B146" s="26" t="s">
        <v>185</v>
      </c>
      <c r="C146" s="53">
        <v>148.84350000000001</v>
      </c>
      <c r="D146" s="53">
        <v>149.26220000000001</v>
      </c>
      <c r="E146" s="50"/>
      <c r="F146" s="54"/>
      <c r="G146" s="55"/>
    </row>
    <row r="147" spans="1:14" ht="25.5" x14ac:dyDescent="0.2">
      <c r="A147" s="50"/>
      <c r="B147" s="26" t="s">
        <v>1082</v>
      </c>
      <c r="C147" s="53">
        <v>68.787800000000004</v>
      </c>
      <c r="D147" s="53">
        <v>68.981399999999994</v>
      </c>
      <c r="E147" s="50"/>
      <c r="F147" s="54"/>
      <c r="G147" s="55"/>
    </row>
    <row r="148" spans="1:14" x14ac:dyDescent="0.2">
      <c r="A148" s="50"/>
      <c r="B148" s="26" t="s">
        <v>186</v>
      </c>
      <c r="C148" s="53">
        <v>137.57769999999999</v>
      </c>
      <c r="D148" s="53">
        <v>137.82079999999999</v>
      </c>
      <c r="E148" s="50"/>
      <c r="F148" s="54"/>
      <c r="G148" s="55"/>
    </row>
    <row r="149" spans="1:14" ht="25.5" x14ac:dyDescent="0.2">
      <c r="A149" s="50"/>
      <c r="B149" s="26" t="s">
        <v>1083</v>
      </c>
      <c r="C149" s="53">
        <v>41.450699999999998</v>
      </c>
      <c r="D149" s="53">
        <v>41.523899999999998</v>
      </c>
      <c r="E149" s="50"/>
      <c r="F149" s="54"/>
      <c r="G149" s="55"/>
    </row>
    <row r="150" spans="1:14" x14ac:dyDescent="0.2">
      <c r="A150" s="50"/>
      <c r="B150" s="50"/>
      <c r="C150" s="50"/>
      <c r="D150" s="50"/>
      <c r="E150" s="50"/>
      <c r="F150" s="50"/>
      <c r="G150" s="50"/>
    </row>
    <row r="151" spans="1:14" x14ac:dyDescent="0.2">
      <c r="A151" s="50"/>
      <c r="B151" s="227" t="s">
        <v>910</v>
      </c>
      <c r="C151" s="228"/>
      <c r="D151" s="47" t="s">
        <v>180</v>
      </c>
      <c r="E151" s="50"/>
      <c r="F151" s="50"/>
      <c r="G151" s="50"/>
    </row>
    <row r="152" spans="1:14" x14ac:dyDescent="0.2">
      <c r="A152" s="50"/>
      <c r="B152" s="91"/>
      <c r="C152" s="91"/>
      <c r="D152" s="91"/>
      <c r="E152" s="50"/>
      <c r="F152" s="50"/>
      <c r="G152" s="50"/>
    </row>
    <row r="153" spans="1:14" ht="29.1" customHeight="1" x14ac:dyDescent="0.2">
      <c r="A153" s="48"/>
      <c r="B153" s="235" t="s">
        <v>187</v>
      </c>
      <c r="C153" s="236"/>
      <c r="D153" s="47" t="s">
        <v>180</v>
      </c>
      <c r="E153" s="58"/>
      <c r="F153" s="48"/>
      <c r="G153" s="48"/>
    </row>
    <row r="154" spans="1:14" ht="29.1" customHeight="1" x14ac:dyDescent="0.2">
      <c r="A154" s="48"/>
      <c r="B154" s="235" t="s">
        <v>188</v>
      </c>
      <c r="C154" s="236"/>
      <c r="D154" s="47" t="s">
        <v>180</v>
      </c>
      <c r="E154" s="58"/>
      <c r="F154" s="48"/>
      <c r="G154" s="48"/>
    </row>
    <row r="155" spans="1:14" ht="17.100000000000001" customHeight="1" x14ac:dyDescent="0.2">
      <c r="A155" s="48"/>
      <c r="B155" s="235" t="s">
        <v>189</v>
      </c>
      <c r="C155" s="236"/>
      <c r="D155" s="47" t="s">
        <v>180</v>
      </c>
      <c r="E155" s="58"/>
      <c r="F155" s="48"/>
      <c r="G155" s="48"/>
    </row>
    <row r="156" spans="1:14" ht="17.100000000000001" customHeight="1" x14ac:dyDescent="0.2">
      <c r="A156" s="48"/>
      <c r="B156" s="235" t="s">
        <v>190</v>
      </c>
      <c r="C156" s="236"/>
      <c r="D156" s="59">
        <v>0.52033150289092722</v>
      </c>
      <c r="E156" s="48"/>
      <c r="F156" s="40"/>
      <c r="G156" s="60"/>
    </row>
    <row r="158" spans="1:14" s="97" customFormat="1" x14ac:dyDescent="0.2">
      <c r="B158" s="122" t="s">
        <v>1061</v>
      </c>
      <c r="C158" s="122"/>
      <c r="D158" s="122"/>
      <c r="E158" s="9"/>
      <c r="F158" s="10"/>
      <c r="I158"/>
      <c r="J158"/>
      <c r="K158"/>
      <c r="L158"/>
      <c r="M158"/>
      <c r="N158"/>
    </row>
    <row r="159" spans="1:14" s="97" customFormat="1" ht="63.75" x14ac:dyDescent="0.2">
      <c r="B159" s="129" t="s">
        <v>925</v>
      </c>
      <c r="C159" s="130" t="s">
        <v>926</v>
      </c>
      <c r="D159" s="130" t="s">
        <v>927</v>
      </c>
      <c r="E159" s="130" t="s">
        <v>928</v>
      </c>
      <c r="F159" s="130" t="s">
        <v>929</v>
      </c>
      <c r="I159"/>
      <c r="J159"/>
      <c r="K159"/>
      <c r="L159"/>
      <c r="M159"/>
      <c r="N159"/>
    </row>
    <row r="160" spans="1:14" s="97" customFormat="1" ht="25.5" x14ac:dyDescent="0.2">
      <c r="B160" s="131" t="s">
        <v>998</v>
      </c>
      <c r="C160" s="132" t="s">
        <v>999</v>
      </c>
      <c r="D160" s="11">
        <v>0</v>
      </c>
      <c r="E160" s="12">
        <v>0</v>
      </c>
      <c r="F160" s="133">
        <v>241.97234</v>
      </c>
      <c r="I160"/>
      <c r="J160"/>
      <c r="K160"/>
      <c r="L160"/>
      <c r="M160"/>
      <c r="N160"/>
    </row>
    <row r="161" spans="2:19" s="97" customFormat="1" ht="25.5" x14ac:dyDescent="0.2">
      <c r="B161" s="131" t="s">
        <v>1000</v>
      </c>
      <c r="C161" s="132" t="s">
        <v>999</v>
      </c>
      <c r="D161" s="11">
        <v>0</v>
      </c>
      <c r="E161" s="12">
        <v>0</v>
      </c>
      <c r="F161" s="133">
        <v>23.186299999999999</v>
      </c>
      <c r="I161"/>
      <c r="J161"/>
      <c r="K161"/>
      <c r="L161"/>
      <c r="M161"/>
      <c r="N161"/>
      <c r="O161"/>
      <c r="P161"/>
      <c r="Q161"/>
      <c r="R161"/>
      <c r="S161"/>
    </row>
    <row r="163" spans="2:19" x14ac:dyDescent="0.2">
      <c r="B163" s="237" t="s">
        <v>1039</v>
      </c>
      <c r="C163" s="237"/>
    </row>
    <row r="165" spans="2:19" ht="153.75" customHeight="1" x14ac:dyDescent="0.2"/>
    <row r="168" spans="2:19" x14ac:dyDescent="0.2">
      <c r="B168" s="61" t="s">
        <v>1040</v>
      </c>
      <c r="C168" s="62"/>
      <c r="D168" s="61" t="s">
        <v>1041</v>
      </c>
    </row>
    <row r="169" spans="2:19" x14ac:dyDescent="0.2">
      <c r="B169" s="61" t="s">
        <v>1057</v>
      </c>
      <c r="D169" s="61" t="s">
        <v>1058</v>
      </c>
    </row>
    <row r="170" spans="2:19" ht="165" customHeight="1" x14ac:dyDescent="0.2"/>
    <row r="172" spans="2:19" x14ac:dyDescent="0.2">
      <c r="J172" s="21"/>
    </row>
  </sheetData>
  <mergeCells count="18">
    <mergeCell ref="B163:C163"/>
    <mergeCell ref="B142:C142"/>
    <mergeCell ref="B143:C143"/>
    <mergeCell ref="B151:C151"/>
    <mergeCell ref="B155:C155"/>
    <mergeCell ref="B156:C156"/>
    <mergeCell ref="B153:C153"/>
    <mergeCell ref="B154:C154"/>
    <mergeCell ref="B141:C141"/>
    <mergeCell ref="A1:H1"/>
    <mergeCell ref="A2:H2"/>
    <mergeCell ref="A3:H3"/>
    <mergeCell ref="B134:H134"/>
    <mergeCell ref="B135:H135"/>
    <mergeCell ref="B136:H136"/>
    <mergeCell ref="B137:H137"/>
    <mergeCell ref="B138:H138"/>
    <mergeCell ref="B140:D140"/>
  </mergeCells>
  <hyperlinks>
    <hyperlink ref="I1" location="Index!B2" display="Index" xr:uid="{2556509A-CA87-410B-8778-B6BD2CED20D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59FF4-D8E1-4F95-9414-A60E89A1978F}">
  <sheetPr>
    <outlinePr summaryBelow="0" summaryRight="0"/>
  </sheetPr>
  <dimension ref="A1:P214"/>
  <sheetViews>
    <sheetView showGridLines="0" workbookViewId="0">
      <selection activeCell="H10" sqref="H10"/>
    </sheetView>
  </sheetViews>
  <sheetFormatPr defaultRowHeight="12.75" x14ac:dyDescent="0.2"/>
  <cols>
    <col min="1" max="1" width="5.85546875" bestFit="1" customWidth="1"/>
    <col min="2" max="2" width="20.2851562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705</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17</v>
      </c>
      <c r="C7" s="26" t="s">
        <v>18</v>
      </c>
      <c r="D7" s="26" t="s">
        <v>19</v>
      </c>
      <c r="E7" s="27">
        <v>469500</v>
      </c>
      <c r="F7" s="28">
        <v>6066.8789999999999</v>
      </c>
      <c r="G7" s="29">
        <v>6.038118E-2</v>
      </c>
      <c r="H7" s="24" t="s">
        <v>151</v>
      </c>
    </row>
    <row r="8" spans="1:9" x14ac:dyDescent="0.2">
      <c r="A8" s="25">
        <v>2</v>
      </c>
      <c r="B8" s="26" t="s">
        <v>14</v>
      </c>
      <c r="C8" s="26" t="s">
        <v>15</v>
      </c>
      <c r="D8" s="26" t="s">
        <v>16</v>
      </c>
      <c r="E8" s="27">
        <v>322975</v>
      </c>
      <c r="F8" s="28">
        <v>5255.2877125000005</v>
      </c>
      <c r="G8" s="29">
        <v>5.2303740000000001E-2</v>
      </c>
      <c r="H8" s="24" t="s">
        <v>151</v>
      </c>
    </row>
    <row r="9" spans="1:9" x14ac:dyDescent="0.2">
      <c r="A9" s="25">
        <v>3</v>
      </c>
      <c r="B9" s="26" t="s">
        <v>346</v>
      </c>
      <c r="C9" s="26" t="s">
        <v>347</v>
      </c>
      <c r="D9" s="26" t="s">
        <v>39</v>
      </c>
      <c r="E9" s="27">
        <v>364250</v>
      </c>
      <c r="F9" s="28">
        <v>4138.9727499999999</v>
      </c>
      <c r="G9" s="29">
        <v>4.1193510000000003E-2</v>
      </c>
      <c r="H9" s="24" t="s">
        <v>151</v>
      </c>
    </row>
    <row r="10" spans="1:9" x14ac:dyDescent="0.2">
      <c r="A10" s="25">
        <v>4</v>
      </c>
      <c r="B10" s="26" t="s">
        <v>344</v>
      </c>
      <c r="C10" s="26" t="s">
        <v>345</v>
      </c>
      <c r="D10" s="26" t="s">
        <v>207</v>
      </c>
      <c r="E10" s="27">
        <v>213500</v>
      </c>
      <c r="F10" s="28">
        <v>3966.5097500000002</v>
      </c>
      <c r="G10" s="29">
        <v>3.9477060000000001E-2</v>
      </c>
      <c r="H10" s="24" t="s">
        <v>151</v>
      </c>
    </row>
    <row r="11" spans="1:9" x14ac:dyDescent="0.2">
      <c r="A11" s="25">
        <v>5</v>
      </c>
      <c r="B11" s="26" t="s">
        <v>37</v>
      </c>
      <c r="C11" s="26" t="s">
        <v>38</v>
      </c>
      <c r="D11" s="26" t="s">
        <v>39</v>
      </c>
      <c r="E11" s="27">
        <v>226000</v>
      </c>
      <c r="F11" s="28">
        <v>2938.2260000000001</v>
      </c>
      <c r="G11" s="29">
        <v>2.924297E-2</v>
      </c>
      <c r="H11" s="24" t="s">
        <v>151</v>
      </c>
    </row>
    <row r="12" spans="1:9" x14ac:dyDescent="0.2">
      <c r="A12" s="25">
        <v>6</v>
      </c>
      <c r="B12" s="26" t="s">
        <v>460</v>
      </c>
      <c r="C12" s="26" t="s">
        <v>461</v>
      </c>
      <c r="D12" s="26" t="s">
        <v>39</v>
      </c>
      <c r="E12" s="27">
        <v>257000</v>
      </c>
      <c r="F12" s="28">
        <v>2559.3344999999999</v>
      </c>
      <c r="G12" s="29">
        <v>2.5472020000000001E-2</v>
      </c>
      <c r="H12" s="24" t="s">
        <v>151</v>
      </c>
    </row>
    <row r="13" spans="1:9" x14ac:dyDescent="0.2">
      <c r="A13" s="25">
        <v>7</v>
      </c>
      <c r="B13" s="26" t="s">
        <v>340</v>
      </c>
      <c r="C13" s="26" t="s">
        <v>341</v>
      </c>
      <c r="D13" s="26" t="s">
        <v>39</v>
      </c>
      <c r="E13" s="27">
        <v>124463</v>
      </c>
      <c r="F13" s="28">
        <v>2235.4177115000002</v>
      </c>
      <c r="G13" s="29">
        <v>2.2248199999999999E-2</v>
      </c>
      <c r="H13" s="24" t="s">
        <v>151</v>
      </c>
    </row>
    <row r="14" spans="1:9" x14ac:dyDescent="0.2">
      <c r="A14" s="25">
        <v>8</v>
      </c>
      <c r="B14" s="26" t="s">
        <v>542</v>
      </c>
      <c r="C14" s="26" t="s">
        <v>543</v>
      </c>
      <c r="D14" s="26" t="s">
        <v>277</v>
      </c>
      <c r="E14" s="27">
        <v>17300</v>
      </c>
      <c r="F14" s="28">
        <v>1915.8366000000001</v>
      </c>
      <c r="G14" s="29">
        <v>1.9067540000000001E-2</v>
      </c>
      <c r="H14" s="24" t="s">
        <v>151</v>
      </c>
    </row>
    <row r="15" spans="1:9" x14ac:dyDescent="0.2">
      <c r="A15" s="25">
        <v>9</v>
      </c>
      <c r="B15" s="26" t="s">
        <v>11</v>
      </c>
      <c r="C15" s="26" t="s">
        <v>12</v>
      </c>
      <c r="D15" s="26" t="s">
        <v>13</v>
      </c>
      <c r="E15" s="27">
        <v>49890</v>
      </c>
      <c r="F15" s="28">
        <v>1858.3027199999999</v>
      </c>
      <c r="G15" s="29">
        <v>1.849493E-2</v>
      </c>
      <c r="H15" s="24" t="s">
        <v>151</v>
      </c>
    </row>
    <row r="16" spans="1:9" x14ac:dyDescent="0.2">
      <c r="A16" s="25">
        <v>10</v>
      </c>
      <c r="B16" s="26" t="s">
        <v>384</v>
      </c>
      <c r="C16" s="26" t="s">
        <v>385</v>
      </c>
      <c r="D16" s="26" t="s">
        <v>365</v>
      </c>
      <c r="E16" s="27">
        <v>68100</v>
      </c>
      <c r="F16" s="28">
        <v>1699.87815</v>
      </c>
      <c r="G16" s="29">
        <v>1.6918200000000001E-2</v>
      </c>
      <c r="H16" s="24" t="s">
        <v>151</v>
      </c>
    </row>
    <row r="17" spans="1:8" x14ac:dyDescent="0.2">
      <c r="A17" s="25">
        <v>11</v>
      </c>
      <c r="B17" s="26" t="s">
        <v>42</v>
      </c>
      <c r="C17" s="26" t="s">
        <v>43</v>
      </c>
      <c r="D17" s="26" t="s">
        <v>44</v>
      </c>
      <c r="E17" s="27">
        <v>96000</v>
      </c>
      <c r="F17" s="28">
        <v>1685.952</v>
      </c>
      <c r="G17" s="29">
        <v>1.677959E-2</v>
      </c>
      <c r="H17" s="24" t="s">
        <v>151</v>
      </c>
    </row>
    <row r="18" spans="1:8" x14ac:dyDescent="0.2">
      <c r="A18" s="25">
        <v>12</v>
      </c>
      <c r="B18" s="26" t="s">
        <v>548</v>
      </c>
      <c r="C18" s="26" t="s">
        <v>549</v>
      </c>
      <c r="D18" s="26" t="s">
        <v>277</v>
      </c>
      <c r="E18" s="27">
        <v>50400</v>
      </c>
      <c r="F18" s="28">
        <v>1494.9143999999999</v>
      </c>
      <c r="G18" s="29">
        <v>1.4878280000000001E-2</v>
      </c>
      <c r="H18" s="24" t="s">
        <v>151</v>
      </c>
    </row>
    <row r="19" spans="1:8" ht="25.5" x14ac:dyDescent="0.2">
      <c r="A19" s="25">
        <v>13</v>
      </c>
      <c r="B19" s="26" t="s">
        <v>352</v>
      </c>
      <c r="C19" s="26" t="s">
        <v>353</v>
      </c>
      <c r="D19" s="26" t="s">
        <v>210</v>
      </c>
      <c r="E19" s="27">
        <v>78950</v>
      </c>
      <c r="F19" s="28">
        <v>1406.02055</v>
      </c>
      <c r="G19" s="29">
        <v>1.399355E-2</v>
      </c>
      <c r="H19" s="24" t="s">
        <v>151</v>
      </c>
    </row>
    <row r="20" spans="1:8" x14ac:dyDescent="0.2">
      <c r="A20" s="25">
        <v>14</v>
      </c>
      <c r="B20" s="26" t="s">
        <v>348</v>
      </c>
      <c r="C20" s="26" t="s">
        <v>349</v>
      </c>
      <c r="D20" s="26" t="s">
        <v>207</v>
      </c>
      <c r="E20" s="27">
        <v>32108</v>
      </c>
      <c r="F20" s="28">
        <v>1371.2845179999999</v>
      </c>
      <c r="G20" s="29">
        <v>1.364784E-2</v>
      </c>
      <c r="H20" s="24" t="s">
        <v>151</v>
      </c>
    </row>
    <row r="21" spans="1:8" ht="25.5" x14ac:dyDescent="0.2">
      <c r="A21" s="25">
        <v>15</v>
      </c>
      <c r="B21" s="26" t="s">
        <v>380</v>
      </c>
      <c r="C21" s="26" t="s">
        <v>381</v>
      </c>
      <c r="D21" s="26" t="s">
        <v>210</v>
      </c>
      <c r="E21" s="27">
        <v>107000</v>
      </c>
      <c r="F21" s="28">
        <v>1350.982</v>
      </c>
      <c r="G21" s="29">
        <v>1.3445769999999999E-2</v>
      </c>
      <c r="H21" s="24" t="s">
        <v>151</v>
      </c>
    </row>
    <row r="22" spans="1:8" ht="25.5" x14ac:dyDescent="0.2">
      <c r="A22" s="25">
        <v>16</v>
      </c>
      <c r="B22" s="26" t="s">
        <v>706</v>
      </c>
      <c r="C22" s="26" t="s">
        <v>707</v>
      </c>
      <c r="D22" s="26" t="s">
        <v>33</v>
      </c>
      <c r="E22" s="27">
        <v>70000</v>
      </c>
      <c r="F22" s="28">
        <v>1309.8399999999999</v>
      </c>
      <c r="G22" s="29">
        <v>1.3036300000000001E-2</v>
      </c>
      <c r="H22" s="24" t="s">
        <v>151</v>
      </c>
    </row>
    <row r="23" spans="1:8" x14ac:dyDescent="0.2">
      <c r="A23" s="25">
        <v>17</v>
      </c>
      <c r="B23" s="26" t="s">
        <v>95</v>
      </c>
      <c r="C23" s="26" t="s">
        <v>96</v>
      </c>
      <c r="D23" s="26" t="s">
        <v>97</v>
      </c>
      <c r="E23" s="27">
        <v>27500</v>
      </c>
      <c r="F23" s="28">
        <v>1204.1975</v>
      </c>
      <c r="G23" s="29">
        <v>1.198489E-2</v>
      </c>
      <c r="H23" s="24" t="s">
        <v>151</v>
      </c>
    </row>
    <row r="24" spans="1:8" x14ac:dyDescent="0.2">
      <c r="A24" s="25">
        <v>18</v>
      </c>
      <c r="B24" s="26" t="s">
        <v>450</v>
      </c>
      <c r="C24" s="26" t="s">
        <v>451</v>
      </c>
      <c r="D24" s="26" t="s">
        <v>207</v>
      </c>
      <c r="E24" s="27">
        <v>59500</v>
      </c>
      <c r="F24" s="28">
        <v>1099.5897500000001</v>
      </c>
      <c r="G24" s="29">
        <v>1.094377E-2</v>
      </c>
      <c r="H24" s="24" t="s">
        <v>151</v>
      </c>
    </row>
    <row r="25" spans="1:8" x14ac:dyDescent="0.2">
      <c r="A25" s="25">
        <v>19</v>
      </c>
      <c r="B25" s="26" t="s">
        <v>356</v>
      </c>
      <c r="C25" s="26" t="s">
        <v>357</v>
      </c>
      <c r="D25" s="26" t="s">
        <v>251</v>
      </c>
      <c r="E25" s="27">
        <v>17000</v>
      </c>
      <c r="F25" s="28">
        <v>1051.5094999999999</v>
      </c>
      <c r="G25" s="29">
        <v>1.0465250000000001E-2</v>
      </c>
      <c r="H25" s="24" t="s">
        <v>151</v>
      </c>
    </row>
    <row r="26" spans="1:8" x14ac:dyDescent="0.2">
      <c r="A26" s="25">
        <v>20</v>
      </c>
      <c r="B26" s="26" t="s">
        <v>546</v>
      </c>
      <c r="C26" s="26" t="s">
        <v>547</v>
      </c>
      <c r="D26" s="26" t="s">
        <v>207</v>
      </c>
      <c r="E26" s="27">
        <v>60000</v>
      </c>
      <c r="F26" s="28">
        <v>1027.3800000000001</v>
      </c>
      <c r="G26" s="29">
        <v>1.0225100000000001E-2</v>
      </c>
      <c r="H26" s="24" t="s">
        <v>151</v>
      </c>
    </row>
    <row r="27" spans="1:8" x14ac:dyDescent="0.2">
      <c r="A27" s="25">
        <v>21</v>
      </c>
      <c r="B27" s="26" t="s">
        <v>474</v>
      </c>
      <c r="C27" s="26" t="s">
        <v>475</v>
      </c>
      <c r="D27" s="26" t="s">
        <v>113</v>
      </c>
      <c r="E27" s="27">
        <v>115027</v>
      </c>
      <c r="F27" s="28">
        <v>1025.695759</v>
      </c>
      <c r="G27" s="29">
        <v>1.020833E-2</v>
      </c>
      <c r="H27" s="24" t="s">
        <v>151</v>
      </c>
    </row>
    <row r="28" spans="1:8" x14ac:dyDescent="0.2">
      <c r="A28" s="25">
        <v>22</v>
      </c>
      <c r="B28" s="26" t="s">
        <v>358</v>
      </c>
      <c r="C28" s="26" t="s">
        <v>359</v>
      </c>
      <c r="D28" s="26" t="s">
        <v>39</v>
      </c>
      <c r="E28" s="27">
        <v>406575</v>
      </c>
      <c r="F28" s="28">
        <v>1001.8008</v>
      </c>
      <c r="G28" s="29">
        <v>9.9705200000000001E-3</v>
      </c>
      <c r="H28" s="24" t="s">
        <v>151</v>
      </c>
    </row>
    <row r="29" spans="1:8" x14ac:dyDescent="0.2">
      <c r="A29" s="25">
        <v>23</v>
      </c>
      <c r="B29" s="26" t="s">
        <v>53</v>
      </c>
      <c r="C29" s="26" t="s">
        <v>54</v>
      </c>
      <c r="D29" s="26" t="s">
        <v>39</v>
      </c>
      <c r="E29" s="27">
        <v>119000</v>
      </c>
      <c r="F29" s="28">
        <v>998.35050000000001</v>
      </c>
      <c r="G29" s="29">
        <v>9.9361799999999993E-3</v>
      </c>
      <c r="H29" s="24" t="s">
        <v>151</v>
      </c>
    </row>
    <row r="30" spans="1:8" x14ac:dyDescent="0.2">
      <c r="A30" s="25">
        <v>24</v>
      </c>
      <c r="B30" s="26" t="s">
        <v>525</v>
      </c>
      <c r="C30" s="26" t="s">
        <v>526</v>
      </c>
      <c r="D30" s="26" t="s">
        <v>113</v>
      </c>
      <c r="E30" s="27">
        <v>14750</v>
      </c>
      <c r="F30" s="28">
        <v>969.94524999999999</v>
      </c>
      <c r="G30" s="29">
        <v>9.6534700000000008E-3</v>
      </c>
      <c r="H30" s="24" t="s">
        <v>151</v>
      </c>
    </row>
    <row r="31" spans="1:8" x14ac:dyDescent="0.2">
      <c r="A31" s="25">
        <v>25</v>
      </c>
      <c r="B31" s="26" t="s">
        <v>60</v>
      </c>
      <c r="C31" s="26" t="s">
        <v>61</v>
      </c>
      <c r="D31" s="26" t="s">
        <v>16</v>
      </c>
      <c r="E31" s="27">
        <v>70000</v>
      </c>
      <c r="F31" s="28">
        <v>963.34</v>
      </c>
      <c r="G31" s="29">
        <v>9.5877299999999992E-3</v>
      </c>
      <c r="H31" s="24" t="s">
        <v>151</v>
      </c>
    </row>
    <row r="32" spans="1:8" x14ac:dyDescent="0.2">
      <c r="A32" s="25">
        <v>26</v>
      </c>
      <c r="B32" s="26" t="s">
        <v>360</v>
      </c>
      <c r="C32" s="26" t="s">
        <v>361</v>
      </c>
      <c r="D32" s="26" t="s">
        <v>362</v>
      </c>
      <c r="E32" s="27">
        <v>138600</v>
      </c>
      <c r="F32" s="28">
        <v>909.4932</v>
      </c>
      <c r="G32" s="29">
        <v>9.0518200000000004E-3</v>
      </c>
      <c r="H32" s="24" t="s">
        <v>151</v>
      </c>
    </row>
    <row r="33" spans="1:8" ht="25.5" x14ac:dyDescent="0.2">
      <c r="A33" s="25">
        <v>27</v>
      </c>
      <c r="B33" s="26" t="s">
        <v>23</v>
      </c>
      <c r="C33" s="26" t="s">
        <v>24</v>
      </c>
      <c r="D33" s="26" t="s">
        <v>25</v>
      </c>
      <c r="E33" s="27">
        <v>8000</v>
      </c>
      <c r="F33" s="28">
        <v>896.17200000000003</v>
      </c>
      <c r="G33" s="29">
        <v>8.9192400000000002E-3</v>
      </c>
      <c r="H33" s="24" t="s">
        <v>151</v>
      </c>
    </row>
    <row r="34" spans="1:8" x14ac:dyDescent="0.2">
      <c r="A34" s="25">
        <v>28</v>
      </c>
      <c r="B34" s="26" t="s">
        <v>708</v>
      </c>
      <c r="C34" s="26" t="s">
        <v>709</v>
      </c>
      <c r="D34" s="26" t="s">
        <v>251</v>
      </c>
      <c r="E34" s="27">
        <v>13000</v>
      </c>
      <c r="F34" s="28">
        <v>890.20100000000002</v>
      </c>
      <c r="G34" s="29">
        <v>8.8598099999999992E-3</v>
      </c>
      <c r="H34" s="24" t="s">
        <v>151</v>
      </c>
    </row>
    <row r="35" spans="1:8" x14ac:dyDescent="0.2">
      <c r="A35" s="25">
        <v>29</v>
      </c>
      <c r="B35" s="26" t="s">
        <v>229</v>
      </c>
      <c r="C35" s="26" t="s">
        <v>230</v>
      </c>
      <c r="D35" s="26" t="s">
        <v>19</v>
      </c>
      <c r="E35" s="27">
        <v>230850</v>
      </c>
      <c r="F35" s="28">
        <v>884.38634999999999</v>
      </c>
      <c r="G35" s="29">
        <v>8.8019399999999994E-3</v>
      </c>
      <c r="H35" s="24" t="s">
        <v>151</v>
      </c>
    </row>
    <row r="36" spans="1:8" x14ac:dyDescent="0.2">
      <c r="A36" s="25">
        <v>30</v>
      </c>
      <c r="B36" s="26" t="s">
        <v>137</v>
      </c>
      <c r="C36" s="26" t="s">
        <v>138</v>
      </c>
      <c r="D36" s="26" t="s">
        <v>97</v>
      </c>
      <c r="E36" s="27">
        <v>263000</v>
      </c>
      <c r="F36" s="28">
        <v>883.54849999999999</v>
      </c>
      <c r="G36" s="29">
        <v>8.7936000000000004E-3</v>
      </c>
      <c r="H36" s="24" t="s">
        <v>151</v>
      </c>
    </row>
    <row r="37" spans="1:8" x14ac:dyDescent="0.2">
      <c r="A37" s="25">
        <v>31</v>
      </c>
      <c r="B37" s="26" t="s">
        <v>194</v>
      </c>
      <c r="C37" s="26" t="s">
        <v>195</v>
      </c>
      <c r="D37" s="26" t="s">
        <v>39</v>
      </c>
      <c r="E37" s="27">
        <v>410000</v>
      </c>
      <c r="F37" s="28">
        <v>864.19799999999998</v>
      </c>
      <c r="G37" s="29">
        <v>8.6010099999999992E-3</v>
      </c>
      <c r="H37" s="24" t="s">
        <v>151</v>
      </c>
    </row>
    <row r="38" spans="1:8" x14ac:dyDescent="0.2">
      <c r="A38" s="25">
        <v>32</v>
      </c>
      <c r="B38" s="26" t="s">
        <v>710</v>
      </c>
      <c r="C38" s="26" t="s">
        <v>711</v>
      </c>
      <c r="D38" s="26" t="s">
        <v>277</v>
      </c>
      <c r="E38" s="27">
        <v>12500</v>
      </c>
      <c r="F38" s="28">
        <v>861.53750000000002</v>
      </c>
      <c r="G38" s="29">
        <v>8.5745300000000003E-3</v>
      </c>
      <c r="H38" s="24" t="s">
        <v>151</v>
      </c>
    </row>
    <row r="39" spans="1:8" ht="25.5" x14ac:dyDescent="0.2">
      <c r="A39" s="25">
        <v>33</v>
      </c>
      <c r="B39" s="26" t="s">
        <v>712</v>
      </c>
      <c r="C39" s="26" t="s">
        <v>713</v>
      </c>
      <c r="D39" s="26" t="s">
        <v>210</v>
      </c>
      <c r="E39" s="27">
        <v>31678</v>
      </c>
      <c r="F39" s="28">
        <v>811.33693600000004</v>
      </c>
      <c r="G39" s="29">
        <v>8.0749099999999994E-3</v>
      </c>
      <c r="H39" s="24" t="s">
        <v>151</v>
      </c>
    </row>
    <row r="40" spans="1:8" ht="25.5" x14ac:dyDescent="0.2">
      <c r="A40" s="25">
        <v>34</v>
      </c>
      <c r="B40" s="26" t="s">
        <v>291</v>
      </c>
      <c r="C40" s="26" t="s">
        <v>292</v>
      </c>
      <c r="D40" s="26" t="s">
        <v>113</v>
      </c>
      <c r="E40" s="27">
        <v>63625</v>
      </c>
      <c r="F40" s="28">
        <v>785.10068750000005</v>
      </c>
      <c r="G40" s="29">
        <v>7.8137899999999993E-3</v>
      </c>
      <c r="H40" s="24" t="s">
        <v>151</v>
      </c>
    </row>
    <row r="41" spans="1:8" x14ac:dyDescent="0.2">
      <c r="A41" s="25">
        <v>35</v>
      </c>
      <c r="B41" s="26" t="s">
        <v>368</v>
      </c>
      <c r="C41" s="26" t="s">
        <v>369</v>
      </c>
      <c r="D41" s="26" t="s">
        <v>277</v>
      </c>
      <c r="E41" s="27">
        <v>97750</v>
      </c>
      <c r="F41" s="28">
        <v>768.75487499999997</v>
      </c>
      <c r="G41" s="29">
        <v>7.6511000000000001E-3</v>
      </c>
      <c r="H41" s="24" t="s">
        <v>151</v>
      </c>
    </row>
    <row r="42" spans="1:8" x14ac:dyDescent="0.2">
      <c r="A42" s="25">
        <v>36</v>
      </c>
      <c r="B42" s="26" t="s">
        <v>342</v>
      </c>
      <c r="C42" s="26" t="s">
        <v>343</v>
      </c>
      <c r="D42" s="26" t="s">
        <v>198</v>
      </c>
      <c r="E42" s="27">
        <v>266000</v>
      </c>
      <c r="F42" s="28">
        <v>744.16160000000002</v>
      </c>
      <c r="G42" s="29">
        <v>7.40634E-3</v>
      </c>
      <c r="H42" s="24" t="s">
        <v>151</v>
      </c>
    </row>
    <row r="43" spans="1:8" x14ac:dyDescent="0.2">
      <c r="A43" s="25">
        <v>37</v>
      </c>
      <c r="B43" s="26" t="s">
        <v>100</v>
      </c>
      <c r="C43" s="26" t="s">
        <v>101</v>
      </c>
      <c r="D43" s="26" t="s">
        <v>36</v>
      </c>
      <c r="E43" s="27">
        <v>20000</v>
      </c>
      <c r="F43" s="28">
        <v>696.74</v>
      </c>
      <c r="G43" s="29">
        <v>6.9343699999999996E-3</v>
      </c>
      <c r="H43" s="24" t="s">
        <v>151</v>
      </c>
    </row>
    <row r="44" spans="1:8" x14ac:dyDescent="0.2">
      <c r="A44" s="25">
        <v>38</v>
      </c>
      <c r="B44" s="26" t="s">
        <v>238</v>
      </c>
      <c r="C44" s="26" t="s">
        <v>239</v>
      </c>
      <c r="D44" s="26" t="s">
        <v>240</v>
      </c>
      <c r="E44" s="27">
        <v>34000</v>
      </c>
      <c r="F44" s="28">
        <v>663.17</v>
      </c>
      <c r="G44" s="29">
        <v>6.6002600000000002E-3</v>
      </c>
      <c r="H44" s="24" t="s">
        <v>151</v>
      </c>
    </row>
    <row r="45" spans="1:8" x14ac:dyDescent="0.2">
      <c r="A45" s="25">
        <v>39</v>
      </c>
      <c r="B45" s="26" t="s">
        <v>234</v>
      </c>
      <c r="C45" s="26" t="s">
        <v>235</v>
      </c>
      <c r="D45" s="26" t="s">
        <v>198</v>
      </c>
      <c r="E45" s="27">
        <v>8000</v>
      </c>
      <c r="F45" s="28">
        <v>660.42399999999998</v>
      </c>
      <c r="G45" s="29">
        <v>6.5729300000000003E-3</v>
      </c>
      <c r="H45" s="24" t="s">
        <v>151</v>
      </c>
    </row>
    <row r="46" spans="1:8" x14ac:dyDescent="0.2">
      <c r="A46" s="25">
        <v>40</v>
      </c>
      <c r="B46" s="26" t="s">
        <v>49</v>
      </c>
      <c r="C46" s="26" t="s">
        <v>50</v>
      </c>
      <c r="D46" s="26" t="s">
        <v>44</v>
      </c>
      <c r="E46" s="27">
        <v>151000</v>
      </c>
      <c r="F46" s="28">
        <v>658.5865</v>
      </c>
      <c r="G46" s="29">
        <v>6.5546399999999996E-3</v>
      </c>
      <c r="H46" s="24" t="s">
        <v>151</v>
      </c>
    </row>
    <row r="47" spans="1:8" ht="25.5" x14ac:dyDescent="0.2">
      <c r="A47" s="25">
        <v>41</v>
      </c>
      <c r="B47" s="26" t="s">
        <v>130</v>
      </c>
      <c r="C47" s="26" t="s">
        <v>131</v>
      </c>
      <c r="D47" s="26" t="s">
        <v>25</v>
      </c>
      <c r="E47" s="27">
        <v>300000</v>
      </c>
      <c r="F47" s="28">
        <v>650.97</v>
      </c>
      <c r="G47" s="29">
        <v>6.4788399999999996E-3</v>
      </c>
      <c r="H47" s="24" t="s">
        <v>151</v>
      </c>
    </row>
    <row r="48" spans="1:8" x14ac:dyDescent="0.2">
      <c r="A48" s="25">
        <v>42</v>
      </c>
      <c r="B48" s="26" t="s">
        <v>20</v>
      </c>
      <c r="C48" s="26" t="s">
        <v>21</v>
      </c>
      <c r="D48" s="26" t="s">
        <v>22</v>
      </c>
      <c r="E48" s="27">
        <v>178500</v>
      </c>
      <c r="F48" s="28">
        <v>649.11524999999995</v>
      </c>
      <c r="G48" s="29">
        <v>6.4603799999999999E-3</v>
      </c>
      <c r="H48" s="24" t="s">
        <v>151</v>
      </c>
    </row>
    <row r="49" spans="1:8" ht="25.5" x14ac:dyDescent="0.2">
      <c r="A49" s="25">
        <v>43</v>
      </c>
      <c r="B49" s="26" t="s">
        <v>366</v>
      </c>
      <c r="C49" s="26" t="s">
        <v>367</v>
      </c>
      <c r="D49" s="26" t="s">
        <v>210</v>
      </c>
      <c r="E49" s="27">
        <v>50000</v>
      </c>
      <c r="F49" s="28">
        <v>601.15</v>
      </c>
      <c r="G49" s="29">
        <v>5.9829999999999996E-3</v>
      </c>
      <c r="H49" s="24" t="s">
        <v>151</v>
      </c>
    </row>
    <row r="50" spans="1:8" x14ac:dyDescent="0.2">
      <c r="A50" s="25">
        <v>44</v>
      </c>
      <c r="B50" s="26" t="s">
        <v>91</v>
      </c>
      <c r="C50" s="26" t="s">
        <v>92</v>
      </c>
      <c r="D50" s="26" t="s">
        <v>44</v>
      </c>
      <c r="E50" s="27">
        <v>68000</v>
      </c>
      <c r="F50" s="28">
        <v>522.00199999999995</v>
      </c>
      <c r="G50" s="29">
        <v>5.1952700000000001E-3</v>
      </c>
      <c r="H50" s="24" t="s">
        <v>151</v>
      </c>
    </row>
    <row r="51" spans="1:8" x14ac:dyDescent="0.2">
      <c r="A51" s="25">
        <v>45</v>
      </c>
      <c r="B51" s="26" t="s">
        <v>714</v>
      </c>
      <c r="C51" s="26" t="s">
        <v>715</v>
      </c>
      <c r="D51" s="26" t="s">
        <v>301</v>
      </c>
      <c r="E51" s="27">
        <v>78100</v>
      </c>
      <c r="F51" s="28">
        <v>513.70275000000004</v>
      </c>
      <c r="G51" s="29">
        <v>5.1126699999999997E-3</v>
      </c>
      <c r="H51" s="24" t="s">
        <v>151</v>
      </c>
    </row>
    <row r="52" spans="1:8" x14ac:dyDescent="0.2">
      <c r="A52" s="25">
        <v>46</v>
      </c>
      <c r="B52" s="26" t="s">
        <v>312</v>
      </c>
      <c r="C52" s="26" t="s">
        <v>313</v>
      </c>
      <c r="D52" s="26" t="s">
        <v>277</v>
      </c>
      <c r="E52" s="27">
        <v>573108</v>
      </c>
      <c r="F52" s="28">
        <v>500.95370279999997</v>
      </c>
      <c r="G52" s="29">
        <v>4.9857900000000004E-3</v>
      </c>
      <c r="H52" s="24" t="s">
        <v>151</v>
      </c>
    </row>
    <row r="53" spans="1:8" x14ac:dyDescent="0.2">
      <c r="A53" s="25">
        <v>47</v>
      </c>
      <c r="B53" s="26" t="s">
        <v>119</v>
      </c>
      <c r="C53" s="26" t="s">
        <v>120</v>
      </c>
      <c r="D53" s="26" t="s">
        <v>75</v>
      </c>
      <c r="E53" s="27">
        <v>12000</v>
      </c>
      <c r="F53" s="28">
        <v>430.10399999999998</v>
      </c>
      <c r="G53" s="29">
        <v>4.2806500000000004E-3</v>
      </c>
      <c r="H53" s="24" t="s">
        <v>151</v>
      </c>
    </row>
    <row r="54" spans="1:8" x14ac:dyDescent="0.2">
      <c r="A54" s="25">
        <v>48</v>
      </c>
      <c r="B54" s="26" t="s">
        <v>386</v>
      </c>
      <c r="C54" s="26" t="s">
        <v>387</v>
      </c>
      <c r="D54" s="26" t="s">
        <v>33</v>
      </c>
      <c r="E54" s="27">
        <v>12000</v>
      </c>
      <c r="F54" s="28">
        <v>389.88</v>
      </c>
      <c r="G54" s="29">
        <v>3.88032E-3</v>
      </c>
      <c r="H54" s="24" t="s">
        <v>151</v>
      </c>
    </row>
    <row r="55" spans="1:8" ht="25.5" x14ac:dyDescent="0.2">
      <c r="A55" s="25">
        <v>49</v>
      </c>
      <c r="B55" s="26" t="s">
        <v>654</v>
      </c>
      <c r="C55" s="26" t="s">
        <v>655</v>
      </c>
      <c r="D55" s="26" t="s">
        <v>656</v>
      </c>
      <c r="E55" s="27">
        <v>12600</v>
      </c>
      <c r="F55" s="28">
        <v>310.3569</v>
      </c>
      <c r="G55" s="29">
        <v>3.0888600000000001E-3</v>
      </c>
      <c r="H55" s="24" t="s">
        <v>151</v>
      </c>
    </row>
    <row r="56" spans="1:8" x14ac:dyDescent="0.2">
      <c r="A56" s="25">
        <v>50</v>
      </c>
      <c r="B56" s="26" t="s">
        <v>652</v>
      </c>
      <c r="C56" s="26" t="s">
        <v>653</v>
      </c>
      <c r="D56" s="26" t="s">
        <v>57</v>
      </c>
      <c r="E56" s="27">
        <v>35475</v>
      </c>
      <c r="F56" s="28">
        <v>291.94151249999999</v>
      </c>
      <c r="G56" s="29">
        <v>2.9055800000000001E-3</v>
      </c>
      <c r="H56" s="24" t="s">
        <v>151</v>
      </c>
    </row>
    <row r="57" spans="1:8" ht="25.5" x14ac:dyDescent="0.2">
      <c r="A57" s="25">
        <v>51</v>
      </c>
      <c r="B57" s="26" t="s">
        <v>716</v>
      </c>
      <c r="C57" s="26" t="s">
        <v>717</v>
      </c>
      <c r="D57" s="26" t="s">
        <v>25</v>
      </c>
      <c r="E57" s="27">
        <v>15869</v>
      </c>
      <c r="F57" s="28">
        <v>288.87134150000003</v>
      </c>
      <c r="G57" s="29">
        <v>2.8750199999999998E-3</v>
      </c>
      <c r="H57" s="24" t="s">
        <v>151</v>
      </c>
    </row>
    <row r="58" spans="1:8" x14ac:dyDescent="0.2">
      <c r="A58" s="25">
        <v>52</v>
      </c>
      <c r="B58" s="26" t="s">
        <v>540</v>
      </c>
      <c r="C58" s="26" t="s">
        <v>541</v>
      </c>
      <c r="D58" s="26" t="s">
        <v>240</v>
      </c>
      <c r="E58" s="27">
        <v>18200</v>
      </c>
      <c r="F58" s="28">
        <v>278.2962</v>
      </c>
      <c r="G58" s="29">
        <v>2.76977E-3</v>
      </c>
      <c r="H58" s="24" t="s">
        <v>151</v>
      </c>
    </row>
    <row r="59" spans="1:8" ht="25.5" x14ac:dyDescent="0.2">
      <c r="A59" s="25">
        <v>53</v>
      </c>
      <c r="B59" s="26" t="s">
        <v>102</v>
      </c>
      <c r="C59" s="26" t="s">
        <v>103</v>
      </c>
      <c r="D59" s="26" t="s">
        <v>104</v>
      </c>
      <c r="E59" s="27">
        <v>23000</v>
      </c>
      <c r="F59" s="28">
        <v>273.7115</v>
      </c>
      <c r="G59" s="29">
        <v>2.7241399999999999E-3</v>
      </c>
      <c r="H59" s="24" t="s">
        <v>151</v>
      </c>
    </row>
    <row r="60" spans="1:8" x14ac:dyDescent="0.2">
      <c r="A60" s="25">
        <v>54</v>
      </c>
      <c r="B60" s="26" t="s">
        <v>452</v>
      </c>
      <c r="C60" s="26" t="s">
        <v>453</v>
      </c>
      <c r="D60" s="26" t="s">
        <v>301</v>
      </c>
      <c r="E60" s="27">
        <v>15750</v>
      </c>
      <c r="F60" s="28">
        <v>226.44562500000001</v>
      </c>
      <c r="G60" s="29">
        <v>2.2537199999999999E-3</v>
      </c>
      <c r="H60" s="24" t="s">
        <v>151</v>
      </c>
    </row>
    <row r="61" spans="1:8" x14ac:dyDescent="0.2">
      <c r="A61" s="25">
        <v>55</v>
      </c>
      <c r="B61" s="26" t="s">
        <v>664</v>
      </c>
      <c r="C61" s="26" t="s">
        <v>665</v>
      </c>
      <c r="D61" s="26" t="s">
        <v>113</v>
      </c>
      <c r="E61" s="27">
        <v>6000</v>
      </c>
      <c r="F61" s="28">
        <v>94.796999999999997</v>
      </c>
      <c r="G61" s="29">
        <v>9.4348000000000001E-4</v>
      </c>
      <c r="H61" s="24" t="s">
        <v>151</v>
      </c>
    </row>
    <row r="62" spans="1:8" ht="25.5" x14ac:dyDescent="0.2">
      <c r="A62" s="25">
        <v>56</v>
      </c>
      <c r="B62" s="26" t="s">
        <v>135</v>
      </c>
      <c r="C62" s="26" t="s">
        <v>136</v>
      </c>
      <c r="D62" s="26" t="s">
        <v>25</v>
      </c>
      <c r="E62" s="27">
        <v>9000</v>
      </c>
      <c r="F62" s="28">
        <v>47.835000000000001</v>
      </c>
      <c r="G62" s="29">
        <v>4.7607999999999998E-4</v>
      </c>
      <c r="H62" s="24" t="s">
        <v>151</v>
      </c>
    </row>
    <row r="63" spans="1:8" x14ac:dyDescent="0.2">
      <c r="A63" s="25">
        <v>57</v>
      </c>
      <c r="B63" s="26" t="s">
        <v>718</v>
      </c>
      <c r="C63" s="26" t="s">
        <v>719</v>
      </c>
      <c r="D63" s="26" t="s">
        <v>33</v>
      </c>
      <c r="E63" s="27">
        <v>1200</v>
      </c>
      <c r="F63" s="28">
        <v>29.755199999999999</v>
      </c>
      <c r="G63" s="29">
        <v>2.9614000000000002E-4</v>
      </c>
      <c r="H63" s="24" t="s">
        <v>151</v>
      </c>
    </row>
    <row r="64" spans="1:8" x14ac:dyDescent="0.2">
      <c r="A64" s="22"/>
      <c r="B64" s="22"/>
      <c r="C64" s="23" t="s">
        <v>150</v>
      </c>
      <c r="D64" s="22"/>
      <c r="E64" s="22" t="s">
        <v>151</v>
      </c>
      <c r="F64" s="30">
        <v>68673.1465513</v>
      </c>
      <c r="G64" s="31">
        <v>0.68347592000000001</v>
      </c>
      <c r="H64" s="24" t="s">
        <v>151</v>
      </c>
    </row>
    <row r="65" spans="1:8" x14ac:dyDescent="0.2">
      <c r="A65" s="22"/>
      <c r="B65" s="22"/>
      <c r="C65" s="32"/>
      <c r="D65" s="22"/>
      <c r="E65" s="22"/>
      <c r="F65" s="33"/>
      <c r="G65" s="33"/>
      <c r="H65" s="24" t="s">
        <v>151</v>
      </c>
    </row>
    <row r="66" spans="1:8" x14ac:dyDescent="0.2">
      <c r="A66" s="22"/>
      <c r="B66" s="22"/>
      <c r="C66" s="23" t="s">
        <v>152</v>
      </c>
      <c r="D66" s="22"/>
      <c r="E66" s="22"/>
      <c r="F66" s="22"/>
      <c r="G66" s="22"/>
      <c r="H66" s="24" t="s">
        <v>151</v>
      </c>
    </row>
    <row r="67" spans="1:8" x14ac:dyDescent="0.2">
      <c r="A67" s="22"/>
      <c r="B67" s="22"/>
      <c r="C67" s="23" t="s">
        <v>150</v>
      </c>
      <c r="D67" s="22"/>
      <c r="E67" s="22" t="s">
        <v>151</v>
      </c>
      <c r="F67" s="34" t="s">
        <v>153</v>
      </c>
      <c r="G67" s="31">
        <v>0</v>
      </c>
      <c r="H67" s="24" t="s">
        <v>151</v>
      </c>
    </row>
    <row r="68" spans="1:8" x14ac:dyDescent="0.2">
      <c r="A68" s="22"/>
      <c r="B68" s="22"/>
      <c r="C68" s="32"/>
      <c r="D68" s="22"/>
      <c r="E68" s="22"/>
      <c r="F68" s="33"/>
      <c r="G68" s="33"/>
      <c r="H68" s="24" t="s">
        <v>151</v>
      </c>
    </row>
    <row r="69" spans="1:8" x14ac:dyDescent="0.2">
      <c r="A69" s="22"/>
      <c r="B69" s="22"/>
      <c r="C69" s="23" t="s">
        <v>154</v>
      </c>
      <c r="D69" s="22"/>
      <c r="E69" s="22"/>
      <c r="F69" s="22"/>
      <c r="G69" s="22"/>
      <c r="H69" s="24" t="s">
        <v>151</v>
      </c>
    </row>
    <row r="70" spans="1:8" x14ac:dyDescent="0.2">
      <c r="A70" s="22"/>
      <c r="B70" s="22"/>
      <c r="C70" s="23" t="s">
        <v>150</v>
      </c>
      <c r="D70" s="22"/>
      <c r="E70" s="22" t="s">
        <v>151</v>
      </c>
      <c r="F70" s="34" t="s">
        <v>153</v>
      </c>
      <c r="G70" s="31">
        <v>0</v>
      </c>
      <c r="H70" s="24" t="s">
        <v>151</v>
      </c>
    </row>
    <row r="71" spans="1:8" x14ac:dyDescent="0.2">
      <c r="A71" s="22"/>
      <c r="B71" s="22"/>
      <c r="C71" s="32"/>
      <c r="D71" s="22"/>
      <c r="E71" s="22"/>
      <c r="F71" s="33"/>
      <c r="G71" s="33"/>
      <c r="H71" s="24" t="s">
        <v>151</v>
      </c>
    </row>
    <row r="72" spans="1:8" x14ac:dyDescent="0.2">
      <c r="A72" s="22"/>
      <c r="B72" s="22"/>
      <c r="C72" s="23" t="s">
        <v>155</v>
      </c>
      <c r="D72" s="22"/>
      <c r="E72" s="22"/>
      <c r="F72" s="22"/>
      <c r="G72" s="22"/>
      <c r="H72" s="24" t="s">
        <v>151</v>
      </c>
    </row>
    <row r="73" spans="1:8" x14ac:dyDescent="0.2">
      <c r="A73" s="22"/>
      <c r="B73" s="22"/>
      <c r="C73" s="23" t="s">
        <v>150</v>
      </c>
      <c r="D73" s="22"/>
      <c r="E73" s="22" t="s">
        <v>151</v>
      </c>
      <c r="F73" s="34" t="s">
        <v>153</v>
      </c>
      <c r="G73" s="31">
        <v>0</v>
      </c>
      <c r="H73" s="24" t="s">
        <v>151</v>
      </c>
    </row>
    <row r="74" spans="1:8" x14ac:dyDescent="0.2">
      <c r="A74" s="22"/>
      <c r="B74" s="22"/>
      <c r="C74" s="32"/>
      <c r="D74" s="22"/>
      <c r="E74" s="22"/>
      <c r="F74" s="33"/>
      <c r="G74" s="33"/>
      <c r="H74" s="24" t="s">
        <v>151</v>
      </c>
    </row>
    <row r="75" spans="1:8" x14ac:dyDescent="0.2">
      <c r="A75" s="22"/>
      <c r="B75" s="22"/>
      <c r="C75" s="23" t="s">
        <v>156</v>
      </c>
      <c r="D75" s="22"/>
      <c r="E75" s="22"/>
      <c r="F75" s="33"/>
      <c r="G75" s="33"/>
      <c r="H75" s="24" t="s">
        <v>151</v>
      </c>
    </row>
    <row r="76" spans="1:8" x14ac:dyDescent="0.2">
      <c r="A76" s="22"/>
      <c r="B76" s="22"/>
      <c r="C76" s="23" t="s">
        <v>150</v>
      </c>
      <c r="D76" s="22"/>
      <c r="E76" s="22" t="s">
        <v>151</v>
      </c>
      <c r="F76" s="34" t="s">
        <v>153</v>
      </c>
      <c r="G76" s="31">
        <v>0</v>
      </c>
      <c r="H76" s="24" t="s">
        <v>151</v>
      </c>
    </row>
    <row r="77" spans="1:8" x14ac:dyDescent="0.2">
      <c r="A77" s="22"/>
      <c r="B77" s="22"/>
      <c r="C77" s="32"/>
      <c r="D77" s="22"/>
      <c r="E77" s="22"/>
      <c r="F77" s="33"/>
      <c r="G77" s="33"/>
      <c r="H77" s="24" t="s">
        <v>151</v>
      </c>
    </row>
    <row r="78" spans="1:8" x14ac:dyDescent="0.2">
      <c r="A78" s="22"/>
      <c r="B78" s="22"/>
      <c r="C78" s="23" t="s">
        <v>157</v>
      </c>
      <c r="D78" s="22"/>
      <c r="E78" s="22"/>
      <c r="F78" s="33"/>
      <c r="G78" s="33"/>
      <c r="H78" s="24" t="s">
        <v>151</v>
      </c>
    </row>
    <row r="79" spans="1:8" x14ac:dyDescent="0.2">
      <c r="A79" s="25">
        <v>1</v>
      </c>
      <c r="B79" s="26"/>
      <c r="C79" s="26" t="s">
        <v>982</v>
      </c>
      <c r="D79" s="26" t="s">
        <v>670</v>
      </c>
      <c r="E79" s="27">
        <v>-9000</v>
      </c>
      <c r="F79" s="28">
        <v>-48.140999999999998</v>
      </c>
      <c r="G79" s="29">
        <f>F79/$F$165</f>
        <v>-4.7912777823832321E-4</v>
      </c>
      <c r="H79" s="24" t="s">
        <v>151</v>
      </c>
    </row>
    <row r="80" spans="1:8" x14ac:dyDescent="0.2">
      <c r="A80" s="25">
        <v>2</v>
      </c>
      <c r="B80" s="26"/>
      <c r="C80" s="26" t="s">
        <v>970</v>
      </c>
      <c r="D80" s="26" t="s">
        <v>670</v>
      </c>
      <c r="E80" s="27">
        <v>-750</v>
      </c>
      <c r="F80" s="28">
        <v>-49.607250000000001</v>
      </c>
      <c r="G80" s="29">
        <f t="shared" ref="G80:G106" si="0">F80/$F$165</f>
        <v>-4.9372076768270409E-4</v>
      </c>
      <c r="H80" s="24" t="s">
        <v>151</v>
      </c>
    </row>
    <row r="81" spans="1:8" x14ac:dyDescent="0.2">
      <c r="A81" s="25">
        <v>3</v>
      </c>
      <c r="B81" s="26"/>
      <c r="C81" s="26" t="s">
        <v>956</v>
      </c>
      <c r="D81" s="26" t="s">
        <v>670</v>
      </c>
      <c r="E81" s="27">
        <v>-6000</v>
      </c>
      <c r="F81" s="28">
        <v>-95.444999999999993</v>
      </c>
      <c r="G81" s="29">
        <f t="shared" si="0"/>
        <v>-9.4992523615954711E-4</v>
      </c>
      <c r="H81" s="24" t="s">
        <v>151</v>
      </c>
    </row>
    <row r="82" spans="1:8" ht="25.5" x14ac:dyDescent="0.2">
      <c r="A82" s="25">
        <v>4</v>
      </c>
      <c r="B82" s="26"/>
      <c r="C82" s="26" t="s">
        <v>1001</v>
      </c>
      <c r="D82" s="26" t="s">
        <v>670</v>
      </c>
      <c r="E82" s="27">
        <v>-15625</v>
      </c>
      <c r="F82" s="28">
        <v>-194.15625</v>
      </c>
      <c r="G82" s="29">
        <f t="shared" si="0"/>
        <v>-1.9323581291120758E-3</v>
      </c>
      <c r="H82" s="24" t="s">
        <v>151</v>
      </c>
    </row>
    <row r="83" spans="1:8" x14ac:dyDescent="0.2">
      <c r="A83" s="25">
        <v>5</v>
      </c>
      <c r="B83" s="26"/>
      <c r="C83" s="26" t="s">
        <v>983</v>
      </c>
      <c r="D83" s="26" t="s">
        <v>670</v>
      </c>
      <c r="E83" s="27">
        <v>-27500</v>
      </c>
      <c r="F83" s="28">
        <v>-217.86875000000001</v>
      </c>
      <c r="G83" s="29">
        <f t="shared" si="0"/>
        <v>-2.1683589899474604E-3</v>
      </c>
      <c r="H83" s="24" t="s">
        <v>151</v>
      </c>
    </row>
    <row r="84" spans="1:8" ht="25.5" x14ac:dyDescent="0.2">
      <c r="A84" s="25">
        <v>6</v>
      </c>
      <c r="B84" s="26"/>
      <c r="C84" s="26" t="s">
        <v>965</v>
      </c>
      <c r="D84" s="26" t="s">
        <v>670</v>
      </c>
      <c r="E84" s="27">
        <v>-15750</v>
      </c>
      <c r="F84" s="28">
        <v>-227.38274999999999</v>
      </c>
      <c r="G84" s="29">
        <f t="shared" si="0"/>
        <v>-2.2630479594777857E-3</v>
      </c>
      <c r="H84" s="24" t="s">
        <v>151</v>
      </c>
    </row>
    <row r="85" spans="1:8" ht="25.5" x14ac:dyDescent="0.2">
      <c r="A85" s="25">
        <v>7</v>
      </c>
      <c r="B85" s="26"/>
      <c r="C85" s="26" t="s">
        <v>958</v>
      </c>
      <c r="D85" s="26" t="s">
        <v>670</v>
      </c>
      <c r="E85" s="27">
        <v>-12950</v>
      </c>
      <c r="F85" s="28">
        <v>-232.17407499999999</v>
      </c>
      <c r="G85" s="29">
        <f t="shared" si="0"/>
        <v>-2.3107340669966934E-3</v>
      </c>
      <c r="H85" s="24" t="s">
        <v>151</v>
      </c>
    </row>
    <row r="86" spans="1:8" x14ac:dyDescent="0.2">
      <c r="A86" s="25">
        <v>8</v>
      </c>
      <c r="B86" s="26"/>
      <c r="C86" s="26" t="s">
        <v>1002</v>
      </c>
      <c r="D86" s="26" t="s">
        <v>670</v>
      </c>
      <c r="E86" s="27">
        <v>-18200</v>
      </c>
      <c r="F86" s="28">
        <v>-280.26179999999999</v>
      </c>
      <c r="G86" s="29">
        <f t="shared" si="0"/>
        <v>-2.789331620844463E-3</v>
      </c>
      <c r="H86" s="24" t="s">
        <v>151</v>
      </c>
    </row>
    <row r="87" spans="1:8" x14ac:dyDescent="0.2">
      <c r="A87" s="25">
        <v>9</v>
      </c>
      <c r="B87" s="26"/>
      <c r="C87" s="26" t="s">
        <v>980</v>
      </c>
      <c r="D87" s="26" t="s">
        <v>670</v>
      </c>
      <c r="E87" s="27">
        <v>-35475</v>
      </c>
      <c r="F87" s="28">
        <v>-293.200875</v>
      </c>
      <c r="G87" s="29">
        <f t="shared" si="0"/>
        <v>-2.9181089677464598E-3</v>
      </c>
      <c r="H87" s="24" t="s">
        <v>151</v>
      </c>
    </row>
    <row r="88" spans="1:8" x14ac:dyDescent="0.2">
      <c r="A88" s="25">
        <v>10</v>
      </c>
      <c r="B88" s="26"/>
      <c r="C88" s="26" t="s">
        <v>977</v>
      </c>
      <c r="D88" s="26" t="s">
        <v>670</v>
      </c>
      <c r="E88" s="27">
        <v>-12600</v>
      </c>
      <c r="F88" s="28">
        <v>-312.39179999999999</v>
      </c>
      <c r="G88" s="29">
        <f t="shared" si="0"/>
        <v>-3.1091084330169836E-3</v>
      </c>
      <c r="H88" s="24" t="s">
        <v>151</v>
      </c>
    </row>
    <row r="89" spans="1:8" x14ac:dyDescent="0.2">
      <c r="A89" s="25">
        <v>11</v>
      </c>
      <c r="B89" s="26"/>
      <c r="C89" s="26" t="s">
        <v>1003</v>
      </c>
      <c r="D89" s="26" t="s">
        <v>670</v>
      </c>
      <c r="E89" s="27">
        <v>-10500</v>
      </c>
      <c r="F89" s="28">
        <v>-461.84249999999997</v>
      </c>
      <c r="G89" s="29">
        <f t="shared" si="0"/>
        <v>-4.5965304194144864E-3</v>
      </c>
      <c r="H89" s="24" t="s">
        <v>151</v>
      </c>
    </row>
    <row r="90" spans="1:8" ht="25.5" x14ac:dyDescent="0.2">
      <c r="A90" s="25">
        <v>12</v>
      </c>
      <c r="B90" s="26"/>
      <c r="C90" s="26" t="s">
        <v>1004</v>
      </c>
      <c r="D90" s="26" t="s">
        <v>670</v>
      </c>
      <c r="E90" s="27">
        <v>-78100</v>
      </c>
      <c r="F90" s="28">
        <v>-515.65525000000002</v>
      </c>
      <c r="G90" s="29">
        <f t="shared" si="0"/>
        <v>-5.132106816838602E-3</v>
      </c>
      <c r="H90" s="24" t="s">
        <v>151</v>
      </c>
    </row>
    <row r="91" spans="1:8" x14ac:dyDescent="0.2">
      <c r="A91" s="25">
        <v>13</v>
      </c>
      <c r="B91" s="26"/>
      <c r="C91" s="26" t="s">
        <v>962</v>
      </c>
      <c r="D91" s="26" t="s">
        <v>670</v>
      </c>
      <c r="E91" s="27">
        <v>-44000</v>
      </c>
      <c r="F91" s="28">
        <v>-557.50199999999995</v>
      </c>
      <c r="G91" s="29">
        <f t="shared" si="0"/>
        <v>-5.5485904867664084E-3</v>
      </c>
      <c r="H91" s="24" t="s">
        <v>151</v>
      </c>
    </row>
    <row r="92" spans="1:8" x14ac:dyDescent="0.2">
      <c r="A92" s="25">
        <v>14</v>
      </c>
      <c r="B92" s="26"/>
      <c r="C92" s="26" t="s">
        <v>955</v>
      </c>
      <c r="D92" s="26" t="s">
        <v>670</v>
      </c>
      <c r="E92" s="27">
        <v>-178500</v>
      </c>
      <c r="F92" s="28">
        <v>-652.596</v>
      </c>
      <c r="G92" s="29">
        <f t="shared" si="0"/>
        <v>-6.4950223627929784E-3</v>
      </c>
      <c r="H92" s="24" t="s">
        <v>151</v>
      </c>
    </row>
    <row r="93" spans="1:8" x14ac:dyDescent="0.2">
      <c r="A93" s="25">
        <v>15</v>
      </c>
      <c r="B93" s="26"/>
      <c r="C93" s="26" t="s">
        <v>978</v>
      </c>
      <c r="D93" s="26" t="s">
        <v>670</v>
      </c>
      <c r="E93" s="27">
        <v>-23250</v>
      </c>
      <c r="F93" s="28">
        <v>-870.36374999999998</v>
      </c>
      <c r="G93" s="29">
        <f t="shared" si="0"/>
        <v>-8.6623761408503221E-3</v>
      </c>
      <c r="H93" s="24" t="s">
        <v>151</v>
      </c>
    </row>
    <row r="94" spans="1:8" ht="25.5" x14ac:dyDescent="0.2">
      <c r="A94" s="25">
        <v>16</v>
      </c>
      <c r="B94" s="26"/>
      <c r="C94" s="26" t="s">
        <v>1005</v>
      </c>
      <c r="D94" s="26" t="s">
        <v>670</v>
      </c>
      <c r="E94" s="27">
        <v>-230850</v>
      </c>
      <c r="F94" s="28">
        <v>-890.61929999999995</v>
      </c>
      <c r="G94" s="29">
        <f t="shared" si="0"/>
        <v>-8.8639713854130713E-3</v>
      </c>
      <c r="H94" s="24" t="s">
        <v>151</v>
      </c>
    </row>
    <row r="95" spans="1:8" x14ac:dyDescent="0.2">
      <c r="A95" s="25">
        <v>17</v>
      </c>
      <c r="B95" s="26"/>
      <c r="C95" s="26" t="s">
        <v>975</v>
      </c>
      <c r="D95" s="26" t="s">
        <v>670</v>
      </c>
      <c r="E95" s="27">
        <v>-138600</v>
      </c>
      <c r="F95" s="28">
        <v>-914.2749</v>
      </c>
      <c r="G95" s="29">
        <f t="shared" si="0"/>
        <v>-9.0994059437083802E-3</v>
      </c>
      <c r="H95" s="24" t="s">
        <v>151</v>
      </c>
    </row>
    <row r="96" spans="1:8" x14ac:dyDescent="0.2">
      <c r="A96" s="25">
        <v>18</v>
      </c>
      <c r="B96" s="26"/>
      <c r="C96" s="26" t="s">
        <v>973</v>
      </c>
      <c r="D96" s="26" t="s">
        <v>670</v>
      </c>
      <c r="E96" s="27">
        <v>-406575</v>
      </c>
      <c r="F96" s="28">
        <v>-1008.5092875</v>
      </c>
      <c r="G96" s="29">
        <f t="shared" si="0"/>
        <v>-1.0037282446409284E-2</v>
      </c>
      <c r="H96" s="24" t="s">
        <v>151</v>
      </c>
    </row>
    <row r="97" spans="1:8" x14ac:dyDescent="0.2">
      <c r="A97" s="25">
        <v>19</v>
      </c>
      <c r="B97" s="26"/>
      <c r="C97" s="26" t="s">
        <v>971</v>
      </c>
      <c r="D97" s="26" t="s">
        <v>670</v>
      </c>
      <c r="E97" s="27">
        <v>-59500</v>
      </c>
      <c r="F97" s="28">
        <v>-1107.0272500000001</v>
      </c>
      <c r="G97" s="29">
        <f t="shared" si="0"/>
        <v>-1.1017791627547846E-2</v>
      </c>
      <c r="H97" s="24" t="s">
        <v>151</v>
      </c>
    </row>
    <row r="98" spans="1:8" ht="25.5" x14ac:dyDescent="0.2">
      <c r="A98" s="25">
        <v>20</v>
      </c>
      <c r="B98" s="26"/>
      <c r="C98" s="26" t="s">
        <v>981</v>
      </c>
      <c r="D98" s="26" t="s">
        <v>670</v>
      </c>
      <c r="E98" s="27">
        <v>-26250</v>
      </c>
      <c r="F98" s="28">
        <v>-1125.7181250000001</v>
      </c>
      <c r="G98" s="29">
        <f t="shared" si="0"/>
        <v>-1.1203814298702999E-2</v>
      </c>
      <c r="H98" s="24" t="s">
        <v>151</v>
      </c>
    </row>
    <row r="99" spans="1:8" x14ac:dyDescent="0.2">
      <c r="A99" s="25">
        <v>21</v>
      </c>
      <c r="B99" s="26"/>
      <c r="C99" s="26" t="s">
        <v>960</v>
      </c>
      <c r="D99" s="26" t="s">
        <v>670</v>
      </c>
      <c r="E99" s="27">
        <v>-10300</v>
      </c>
      <c r="F99" s="28">
        <v>-1148.1204</v>
      </c>
      <c r="G99" s="29">
        <f t="shared" si="0"/>
        <v>-1.1426775023412371E-2</v>
      </c>
      <c r="H99" s="24" t="s">
        <v>151</v>
      </c>
    </row>
    <row r="100" spans="1:8" x14ac:dyDescent="0.2">
      <c r="A100" s="25">
        <v>22</v>
      </c>
      <c r="B100" s="26"/>
      <c r="C100" s="26" t="s">
        <v>1006</v>
      </c>
      <c r="D100" s="26" t="s">
        <v>670</v>
      </c>
      <c r="E100" s="27">
        <v>-47700</v>
      </c>
      <c r="F100" s="28">
        <v>-1195.4574</v>
      </c>
      <c r="G100" s="29">
        <f t="shared" si="0"/>
        <v>-1.1897900916901653E-2</v>
      </c>
      <c r="H100" s="24" t="s">
        <v>151</v>
      </c>
    </row>
    <row r="101" spans="1:8" ht="25.5" x14ac:dyDescent="0.2">
      <c r="A101" s="25">
        <v>23</v>
      </c>
      <c r="B101" s="26"/>
      <c r="C101" s="26" t="s">
        <v>959</v>
      </c>
      <c r="D101" s="26" t="s">
        <v>670</v>
      </c>
      <c r="E101" s="27">
        <v>-50400</v>
      </c>
      <c r="F101" s="28">
        <v>-1505.4983999999999</v>
      </c>
      <c r="G101" s="29">
        <f t="shared" si="0"/>
        <v>-1.4983612794361363E-2</v>
      </c>
      <c r="H101" s="24" t="s">
        <v>151</v>
      </c>
    </row>
    <row r="102" spans="1:8" x14ac:dyDescent="0.2">
      <c r="A102" s="25">
        <v>24</v>
      </c>
      <c r="B102" s="26"/>
      <c r="C102" s="26" t="s">
        <v>996</v>
      </c>
      <c r="D102" s="26" t="s">
        <v>670</v>
      </c>
      <c r="E102" s="27">
        <v>-209000</v>
      </c>
      <c r="F102" s="28">
        <v>-2093.2395000000001</v>
      </c>
      <c r="G102" s="29">
        <f t="shared" si="0"/>
        <v>-2.0833160735250589E-2</v>
      </c>
      <c r="H102" s="24" t="s">
        <v>151</v>
      </c>
    </row>
    <row r="103" spans="1:8" x14ac:dyDescent="0.2">
      <c r="A103" s="25">
        <v>25</v>
      </c>
      <c r="B103" s="26"/>
      <c r="C103" s="26" t="s">
        <v>979</v>
      </c>
      <c r="D103" s="26" t="s">
        <v>670</v>
      </c>
      <c r="E103" s="27">
        <v>-286250</v>
      </c>
      <c r="F103" s="28">
        <v>-3273.8412499999999</v>
      </c>
      <c r="G103" s="29">
        <f t="shared" si="0"/>
        <v>-3.2583209414375994E-2</v>
      </c>
      <c r="H103" s="24" t="s">
        <v>151</v>
      </c>
    </row>
    <row r="104" spans="1:8" x14ac:dyDescent="0.2">
      <c r="A104" s="25">
        <v>26</v>
      </c>
      <c r="B104" s="26"/>
      <c r="C104" s="26" t="s">
        <v>995</v>
      </c>
      <c r="D104" s="26" t="s">
        <v>670</v>
      </c>
      <c r="E104" s="27">
        <v>-175200</v>
      </c>
      <c r="F104" s="28">
        <v>-3276.1523999999999</v>
      </c>
      <c r="G104" s="29">
        <f t="shared" si="0"/>
        <v>-3.2606211349621952E-2</v>
      </c>
      <c r="H104" s="24" t="s">
        <v>151</v>
      </c>
    </row>
    <row r="105" spans="1:8" x14ac:dyDescent="0.2">
      <c r="A105" s="25">
        <v>27</v>
      </c>
      <c r="B105" s="26"/>
      <c r="C105" s="26" t="s">
        <v>972</v>
      </c>
      <c r="D105" s="26" t="s">
        <v>670</v>
      </c>
      <c r="E105" s="27">
        <v>-237975</v>
      </c>
      <c r="F105" s="28">
        <v>-3898.1494874999999</v>
      </c>
      <c r="G105" s="29">
        <f t="shared" si="0"/>
        <v>-3.8796695190933574E-2</v>
      </c>
      <c r="H105" s="24" t="s">
        <v>151</v>
      </c>
    </row>
    <row r="106" spans="1:8" x14ac:dyDescent="0.2">
      <c r="A106" s="25">
        <v>28</v>
      </c>
      <c r="B106" s="26"/>
      <c r="C106" s="26" t="s">
        <v>987</v>
      </c>
      <c r="D106" s="26" t="s">
        <v>670</v>
      </c>
      <c r="E106" s="27">
        <v>-397500</v>
      </c>
      <c r="F106" s="28">
        <v>-5170.2825000000003</v>
      </c>
      <c r="G106" s="29">
        <f t="shared" si="0"/>
        <v>-5.1457717269883956E-2</v>
      </c>
      <c r="H106" s="24" t="s">
        <v>151</v>
      </c>
    </row>
    <row r="107" spans="1:8" x14ac:dyDescent="0.2">
      <c r="A107" s="22"/>
      <c r="B107" s="22"/>
      <c r="C107" s="23" t="s">
        <v>150</v>
      </c>
      <c r="D107" s="22"/>
      <c r="E107" s="22" t="s">
        <v>151</v>
      </c>
      <c r="F107" s="30">
        <f>SUM(F79:F106)</f>
        <v>-31615.47925</v>
      </c>
      <c r="G107" s="31">
        <f>SUM(G79:G106)</f>
        <v>-0.31465599657240834</v>
      </c>
      <c r="H107" s="24" t="s">
        <v>151</v>
      </c>
    </row>
    <row r="108" spans="1:8" x14ac:dyDescent="0.2">
      <c r="A108" s="22"/>
      <c r="B108" s="22"/>
      <c r="C108" s="32"/>
      <c r="D108" s="22"/>
      <c r="E108" s="22"/>
      <c r="F108" s="33"/>
      <c r="G108" s="33"/>
      <c r="H108" s="24" t="s">
        <v>151</v>
      </c>
    </row>
    <row r="109" spans="1:8" x14ac:dyDescent="0.2">
      <c r="A109" s="22"/>
      <c r="B109" s="22"/>
      <c r="C109" s="23" t="s">
        <v>158</v>
      </c>
      <c r="D109" s="22"/>
      <c r="E109" s="22"/>
      <c r="F109" s="30">
        <f>F64</f>
        <v>68673.1465513</v>
      </c>
      <c r="G109" s="31">
        <f>G64</f>
        <v>0.68347592000000001</v>
      </c>
      <c r="H109" s="24" t="s">
        <v>151</v>
      </c>
    </row>
    <row r="110" spans="1:8" x14ac:dyDescent="0.2">
      <c r="A110" s="22"/>
      <c r="B110" s="22"/>
      <c r="C110" s="32"/>
      <c r="D110" s="22"/>
      <c r="E110" s="22"/>
      <c r="F110" s="33"/>
      <c r="G110" s="33"/>
      <c r="H110" s="24" t="s">
        <v>151</v>
      </c>
    </row>
    <row r="111" spans="1:8" x14ac:dyDescent="0.2">
      <c r="A111" s="22"/>
      <c r="B111" s="22"/>
      <c r="C111" s="23" t="s">
        <v>159</v>
      </c>
      <c r="D111" s="22"/>
      <c r="E111" s="22"/>
      <c r="F111" s="33"/>
      <c r="G111" s="33"/>
      <c r="H111" s="24" t="s">
        <v>151</v>
      </c>
    </row>
    <row r="112" spans="1:8" x14ac:dyDescent="0.2">
      <c r="A112" s="22"/>
      <c r="B112" s="22"/>
      <c r="C112" s="23" t="s">
        <v>10</v>
      </c>
      <c r="D112" s="22"/>
      <c r="E112" s="22"/>
      <c r="F112" s="33"/>
      <c r="G112" s="33"/>
      <c r="H112" s="24" t="s">
        <v>151</v>
      </c>
    </row>
    <row r="113" spans="1:8" ht="25.5" x14ac:dyDescent="0.2">
      <c r="A113" s="25">
        <v>1</v>
      </c>
      <c r="B113" s="26" t="s">
        <v>583</v>
      </c>
      <c r="C113" s="26" t="s">
        <v>584</v>
      </c>
      <c r="D113" s="26" t="s">
        <v>561</v>
      </c>
      <c r="E113" s="27">
        <v>1500</v>
      </c>
      <c r="F113" s="28">
        <v>1495.6785</v>
      </c>
      <c r="G113" s="29">
        <v>1.4885880000000001E-2</v>
      </c>
      <c r="H113" s="24">
        <v>7.58</v>
      </c>
    </row>
    <row r="114" spans="1:8" ht="25.5" x14ac:dyDescent="0.2">
      <c r="A114" s="25">
        <v>2</v>
      </c>
      <c r="B114" s="26" t="s">
        <v>573</v>
      </c>
      <c r="C114" s="26" t="s">
        <v>574</v>
      </c>
      <c r="D114" s="26" t="s">
        <v>561</v>
      </c>
      <c r="E114" s="27">
        <v>1000</v>
      </c>
      <c r="F114" s="28">
        <v>1014.264</v>
      </c>
      <c r="G114" s="29">
        <v>1.0094560000000001E-2</v>
      </c>
      <c r="H114" s="24">
        <v>7.1550000000000002</v>
      </c>
    </row>
    <row r="115" spans="1:8" ht="25.5" x14ac:dyDescent="0.2">
      <c r="A115" s="25">
        <v>3</v>
      </c>
      <c r="B115" s="26" t="s">
        <v>556</v>
      </c>
      <c r="C115" s="26" t="s">
        <v>557</v>
      </c>
      <c r="D115" s="26" t="s">
        <v>558</v>
      </c>
      <c r="E115" s="27">
        <v>1000</v>
      </c>
      <c r="F115" s="28">
        <v>1004.901</v>
      </c>
      <c r="G115" s="29">
        <v>1.0001370000000001E-2</v>
      </c>
      <c r="H115" s="24">
        <v>7.53</v>
      </c>
    </row>
    <row r="116" spans="1:8" ht="25.5" x14ac:dyDescent="0.2">
      <c r="A116" s="25">
        <v>4</v>
      </c>
      <c r="B116" s="26" t="s">
        <v>720</v>
      </c>
      <c r="C116" s="26" t="s">
        <v>721</v>
      </c>
      <c r="D116" s="26" t="s">
        <v>561</v>
      </c>
      <c r="E116" s="27">
        <v>1000</v>
      </c>
      <c r="F116" s="28">
        <v>998.03499999999997</v>
      </c>
      <c r="G116" s="29">
        <v>9.9330400000000006E-3</v>
      </c>
      <c r="H116" s="24">
        <v>7.5918000000000001</v>
      </c>
    </row>
    <row r="117" spans="1:8" x14ac:dyDescent="0.2">
      <c r="A117" s="22"/>
      <c r="B117" s="22"/>
      <c r="C117" s="23" t="s">
        <v>150</v>
      </c>
      <c r="D117" s="22"/>
      <c r="E117" s="22" t="s">
        <v>151</v>
      </c>
      <c r="F117" s="30">
        <v>4512.8784999999998</v>
      </c>
      <c r="G117" s="31">
        <v>4.4914849999999999E-2</v>
      </c>
      <c r="H117" s="24" t="s">
        <v>151</v>
      </c>
    </row>
    <row r="118" spans="1:8" x14ac:dyDescent="0.2">
      <c r="A118" s="22"/>
      <c r="B118" s="22"/>
      <c r="C118" s="32"/>
      <c r="D118" s="22"/>
      <c r="E118" s="22"/>
      <c r="F118" s="33"/>
      <c r="G118" s="33"/>
      <c r="H118" s="24" t="s">
        <v>151</v>
      </c>
    </row>
    <row r="119" spans="1:8" x14ac:dyDescent="0.2">
      <c r="A119" s="22"/>
      <c r="B119" s="22"/>
      <c r="C119" s="23" t="s">
        <v>160</v>
      </c>
      <c r="D119" s="22"/>
      <c r="E119" s="22"/>
      <c r="F119" s="22"/>
      <c r="G119" s="22"/>
      <c r="H119" s="24" t="s">
        <v>151</v>
      </c>
    </row>
    <row r="120" spans="1:8" x14ac:dyDescent="0.2">
      <c r="A120" s="22"/>
      <c r="B120" s="22"/>
      <c r="C120" s="23" t="s">
        <v>150</v>
      </c>
      <c r="D120" s="22"/>
      <c r="E120" s="22" t="s">
        <v>151</v>
      </c>
      <c r="F120" s="34" t="s">
        <v>153</v>
      </c>
      <c r="G120" s="31">
        <v>0</v>
      </c>
      <c r="H120" s="24" t="s">
        <v>151</v>
      </c>
    </row>
    <row r="121" spans="1:8" x14ac:dyDescent="0.2">
      <c r="A121" s="22"/>
      <c r="B121" s="22"/>
      <c r="C121" s="32"/>
      <c r="D121" s="22"/>
      <c r="E121" s="22"/>
      <c r="F121" s="33"/>
      <c r="G121" s="33"/>
      <c r="H121" s="24" t="s">
        <v>151</v>
      </c>
    </row>
    <row r="122" spans="1:8" x14ac:dyDescent="0.2">
      <c r="A122" s="22"/>
      <c r="B122" s="22"/>
      <c r="C122" s="23" t="s">
        <v>161</v>
      </c>
      <c r="D122" s="22"/>
      <c r="E122" s="22"/>
      <c r="F122" s="22"/>
      <c r="G122" s="22"/>
      <c r="H122" s="24" t="s">
        <v>151</v>
      </c>
    </row>
    <row r="123" spans="1:8" ht="25.5" x14ac:dyDescent="0.2">
      <c r="A123" s="25">
        <v>1</v>
      </c>
      <c r="B123" s="26" t="s">
        <v>625</v>
      </c>
      <c r="C123" s="26" t="s">
        <v>1034</v>
      </c>
      <c r="D123" s="26" t="s">
        <v>538</v>
      </c>
      <c r="E123" s="27">
        <v>6500000</v>
      </c>
      <c r="F123" s="28">
        <v>6641.3684999999996</v>
      </c>
      <c r="G123" s="29">
        <v>6.6098840000000006E-2</v>
      </c>
      <c r="H123" s="24">
        <v>6.8952999999999998</v>
      </c>
    </row>
    <row r="124" spans="1:8" ht="25.5" x14ac:dyDescent="0.2">
      <c r="A124" s="25">
        <v>2</v>
      </c>
      <c r="B124" s="26" t="s">
        <v>627</v>
      </c>
      <c r="C124" s="26" t="s">
        <v>1027</v>
      </c>
      <c r="D124" s="26" t="s">
        <v>538</v>
      </c>
      <c r="E124" s="27">
        <v>1500000</v>
      </c>
      <c r="F124" s="28">
        <v>1549.6125</v>
      </c>
      <c r="G124" s="29">
        <v>1.5422659999999999E-2</v>
      </c>
      <c r="H124" s="24">
        <v>6.9809000000000001</v>
      </c>
    </row>
    <row r="125" spans="1:8" x14ac:dyDescent="0.2">
      <c r="A125" s="25">
        <v>3</v>
      </c>
      <c r="B125" s="26" t="s">
        <v>722</v>
      </c>
      <c r="C125" s="26" t="s">
        <v>1035</v>
      </c>
      <c r="D125" s="26" t="s">
        <v>538</v>
      </c>
      <c r="E125" s="27">
        <v>1500000</v>
      </c>
      <c r="F125" s="28">
        <v>1533.2745</v>
      </c>
      <c r="G125" s="29">
        <v>1.5260060000000001E-2</v>
      </c>
      <c r="H125" s="24">
        <v>6.8228999999999997</v>
      </c>
    </row>
    <row r="126" spans="1:8" x14ac:dyDescent="0.2">
      <c r="A126" s="22"/>
      <c r="B126" s="22"/>
      <c r="C126" s="23" t="s">
        <v>150</v>
      </c>
      <c r="D126" s="22"/>
      <c r="E126" s="22" t="s">
        <v>151</v>
      </c>
      <c r="F126" s="30">
        <v>9724.2554999999993</v>
      </c>
      <c r="G126" s="31">
        <v>9.6781560000000003E-2</v>
      </c>
      <c r="H126" s="24" t="s">
        <v>151</v>
      </c>
    </row>
    <row r="127" spans="1:8" x14ac:dyDescent="0.2">
      <c r="A127" s="22"/>
      <c r="B127" s="22"/>
      <c r="C127" s="32"/>
      <c r="D127" s="22"/>
      <c r="E127" s="22"/>
      <c r="F127" s="33"/>
      <c r="G127" s="33"/>
      <c r="H127" s="24" t="s">
        <v>151</v>
      </c>
    </row>
    <row r="128" spans="1:8" x14ac:dyDescent="0.2">
      <c r="A128" s="22"/>
      <c r="B128" s="22"/>
      <c r="C128" s="23" t="s">
        <v>162</v>
      </c>
      <c r="D128" s="22"/>
      <c r="E128" s="22"/>
      <c r="F128" s="33"/>
      <c r="G128" s="33"/>
      <c r="H128" s="24" t="s">
        <v>151</v>
      </c>
    </row>
    <row r="129" spans="1:8" x14ac:dyDescent="0.2">
      <c r="A129" s="22"/>
      <c r="B129" s="22"/>
      <c r="C129" s="23" t="s">
        <v>150</v>
      </c>
      <c r="D129" s="22"/>
      <c r="E129" s="22" t="s">
        <v>151</v>
      </c>
      <c r="F129" s="34" t="s">
        <v>153</v>
      </c>
      <c r="G129" s="31">
        <v>0</v>
      </c>
      <c r="H129" s="24" t="s">
        <v>151</v>
      </c>
    </row>
    <row r="130" spans="1:8" x14ac:dyDescent="0.2">
      <c r="A130" s="22"/>
      <c r="B130" s="22"/>
      <c r="C130" s="32"/>
      <c r="D130" s="22"/>
      <c r="E130" s="22"/>
      <c r="F130" s="33"/>
      <c r="G130" s="33"/>
      <c r="H130" s="24" t="s">
        <v>151</v>
      </c>
    </row>
    <row r="131" spans="1:8" x14ac:dyDescent="0.2">
      <c r="A131" s="22"/>
      <c r="B131" s="22"/>
      <c r="C131" s="23" t="s">
        <v>163</v>
      </c>
      <c r="D131" s="22"/>
      <c r="E131" s="22"/>
      <c r="F131" s="30">
        <v>14237.134</v>
      </c>
      <c r="G131" s="31">
        <v>0.14169640999999999</v>
      </c>
      <c r="H131" s="24" t="s">
        <v>151</v>
      </c>
    </row>
    <row r="132" spans="1:8" x14ac:dyDescent="0.2">
      <c r="A132" s="22"/>
      <c r="B132" s="22"/>
      <c r="C132" s="32"/>
      <c r="D132" s="22"/>
      <c r="E132" s="22"/>
      <c r="F132" s="33"/>
      <c r="G132" s="33"/>
      <c r="H132" s="24" t="s">
        <v>151</v>
      </c>
    </row>
    <row r="133" spans="1:8" x14ac:dyDescent="0.2">
      <c r="A133" s="22"/>
      <c r="B133" s="22"/>
      <c r="C133" s="23" t="s">
        <v>164</v>
      </c>
      <c r="D133" s="22"/>
      <c r="E133" s="22"/>
      <c r="F133" s="33"/>
      <c r="G133" s="33"/>
      <c r="H133" s="24" t="s">
        <v>151</v>
      </c>
    </row>
    <row r="134" spans="1:8" x14ac:dyDescent="0.2">
      <c r="A134" s="22"/>
      <c r="B134" s="22"/>
      <c r="C134" s="23" t="s">
        <v>165</v>
      </c>
      <c r="D134" s="22"/>
      <c r="E134" s="22"/>
      <c r="F134" s="33"/>
      <c r="G134" s="33"/>
      <c r="H134" s="24" t="s">
        <v>151</v>
      </c>
    </row>
    <row r="135" spans="1:8" x14ac:dyDescent="0.2">
      <c r="A135" s="25">
        <v>1</v>
      </c>
      <c r="B135" s="26" t="s">
        <v>724</v>
      </c>
      <c r="C135" s="26" t="s">
        <v>725</v>
      </c>
      <c r="D135" s="26" t="s">
        <v>726</v>
      </c>
      <c r="E135" s="27">
        <v>1000</v>
      </c>
      <c r="F135" s="28">
        <v>4995.28</v>
      </c>
      <c r="G135" s="29">
        <v>4.9715990000000002E-2</v>
      </c>
      <c r="H135" s="24">
        <v>6.8998999999999997</v>
      </c>
    </row>
    <row r="136" spans="1:8" x14ac:dyDescent="0.2">
      <c r="A136" s="25">
        <v>2</v>
      </c>
      <c r="B136" s="26" t="s">
        <v>727</v>
      </c>
      <c r="C136" s="26" t="s">
        <v>728</v>
      </c>
      <c r="D136" s="26" t="s">
        <v>642</v>
      </c>
      <c r="E136" s="27">
        <v>1000</v>
      </c>
      <c r="F136" s="28">
        <v>4982.04</v>
      </c>
      <c r="G136" s="29">
        <v>4.9584219999999998E-2</v>
      </c>
      <c r="H136" s="24">
        <v>6.9253999999999998</v>
      </c>
    </row>
    <row r="137" spans="1:8" x14ac:dyDescent="0.2">
      <c r="A137" s="25">
        <v>3</v>
      </c>
      <c r="B137" s="26" t="s">
        <v>729</v>
      </c>
      <c r="C137" s="26" t="s">
        <v>730</v>
      </c>
      <c r="D137" s="26" t="s">
        <v>642</v>
      </c>
      <c r="E137" s="27">
        <v>500</v>
      </c>
      <c r="F137" s="28">
        <v>2492.88</v>
      </c>
      <c r="G137" s="29">
        <v>2.4810619999999999E-2</v>
      </c>
      <c r="H137" s="24">
        <v>6.9509999999999996</v>
      </c>
    </row>
    <row r="138" spans="1:8" x14ac:dyDescent="0.2">
      <c r="A138" s="22"/>
      <c r="B138" s="22"/>
      <c r="C138" s="23" t="s">
        <v>150</v>
      </c>
      <c r="D138" s="22"/>
      <c r="E138" s="22" t="s">
        <v>151</v>
      </c>
      <c r="F138" s="30">
        <v>12470.2</v>
      </c>
      <c r="G138" s="31">
        <v>0.12411083000000001</v>
      </c>
      <c r="H138" s="24" t="s">
        <v>151</v>
      </c>
    </row>
    <row r="139" spans="1:8" x14ac:dyDescent="0.2">
      <c r="A139" s="22"/>
      <c r="B139" s="22"/>
      <c r="C139" s="32"/>
      <c r="D139" s="22"/>
      <c r="E139" s="22"/>
      <c r="F139" s="33"/>
      <c r="G139" s="33"/>
      <c r="H139" s="24" t="s">
        <v>151</v>
      </c>
    </row>
    <row r="140" spans="1:8" x14ac:dyDescent="0.2">
      <c r="A140" s="22"/>
      <c r="B140" s="22"/>
      <c r="C140" s="23" t="s">
        <v>166</v>
      </c>
      <c r="D140" s="22"/>
      <c r="E140" s="22"/>
      <c r="F140" s="33"/>
      <c r="G140" s="33"/>
      <c r="H140" s="24" t="s">
        <v>151</v>
      </c>
    </row>
    <row r="141" spans="1:8" x14ac:dyDescent="0.2">
      <c r="A141" s="22"/>
      <c r="B141" s="22"/>
      <c r="C141" s="23" t="s">
        <v>150</v>
      </c>
      <c r="D141" s="22"/>
      <c r="E141" s="22" t="s">
        <v>151</v>
      </c>
      <c r="F141" s="34" t="s">
        <v>153</v>
      </c>
      <c r="G141" s="31">
        <v>0</v>
      </c>
      <c r="H141" s="24" t="s">
        <v>151</v>
      </c>
    </row>
    <row r="142" spans="1:8" x14ac:dyDescent="0.2">
      <c r="A142" s="22"/>
      <c r="B142" s="22"/>
      <c r="C142" s="32"/>
      <c r="D142" s="22"/>
      <c r="E142" s="22"/>
      <c r="F142" s="33"/>
      <c r="G142" s="33"/>
      <c r="H142" s="24" t="s">
        <v>151</v>
      </c>
    </row>
    <row r="143" spans="1:8" x14ac:dyDescent="0.2">
      <c r="A143" s="22"/>
      <c r="B143" s="22"/>
      <c r="C143" s="23" t="s">
        <v>167</v>
      </c>
      <c r="D143" s="22"/>
      <c r="E143" s="22"/>
      <c r="F143" s="33"/>
      <c r="G143" s="33"/>
      <c r="H143" s="24" t="s">
        <v>151</v>
      </c>
    </row>
    <row r="144" spans="1:8" x14ac:dyDescent="0.2">
      <c r="A144" s="22"/>
      <c r="B144" s="22"/>
      <c r="C144" s="23" t="s">
        <v>150</v>
      </c>
      <c r="D144" s="22"/>
      <c r="E144" s="22" t="s">
        <v>151</v>
      </c>
      <c r="F144" s="34" t="s">
        <v>153</v>
      </c>
      <c r="G144" s="31">
        <v>0</v>
      </c>
      <c r="H144" s="24" t="s">
        <v>151</v>
      </c>
    </row>
    <row r="145" spans="1:8" x14ac:dyDescent="0.2">
      <c r="A145" s="22"/>
      <c r="B145" s="22"/>
      <c r="C145" s="32"/>
      <c r="D145" s="22"/>
      <c r="E145" s="22"/>
      <c r="F145" s="33"/>
      <c r="G145" s="33"/>
      <c r="H145" s="24" t="s">
        <v>151</v>
      </c>
    </row>
    <row r="146" spans="1:8" x14ac:dyDescent="0.2">
      <c r="A146" s="22"/>
      <c r="B146" s="22"/>
      <c r="C146" s="23" t="s">
        <v>168</v>
      </c>
      <c r="D146" s="22"/>
      <c r="E146" s="22"/>
      <c r="F146" s="33"/>
      <c r="G146" s="33"/>
      <c r="H146" s="24" t="s">
        <v>151</v>
      </c>
    </row>
    <row r="147" spans="1:8" x14ac:dyDescent="0.2">
      <c r="A147" s="25">
        <v>1</v>
      </c>
      <c r="B147" s="26"/>
      <c r="C147" s="26" t="s">
        <v>169</v>
      </c>
      <c r="D147" s="26"/>
      <c r="E147" s="35"/>
      <c r="F147" s="28">
        <v>6440.5022270290001</v>
      </c>
      <c r="G147" s="29">
        <v>6.4099699999999996E-2</v>
      </c>
      <c r="H147" s="24">
        <v>6.66</v>
      </c>
    </row>
    <row r="148" spans="1:8" x14ac:dyDescent="0.2">
      <c r="A148" s="22"/>
      <c r="B148" s="22"/>
      <c r="C148" s="23" t="s">
        <v>150</v>
      </c>
      <c r="D148" s="22"/>
      <c r="E148" s="22" t="s">
        <v>151</v>
      </c>
      <c r="F148" s="30">
        <v>6440.5022270290001</v>
      </c>
      <c r="G148" s="31">
        <v>6.4099699999999996E-2</v>
      </c>
      <c r="H148" s="24" t="s">
        <v>151</v>
      </c>
    </row>
    <row r="149" spans="1:8" x14ac:dyDescent="0.2">
      <c r="A149" s="22"/>
      <c r="B149" s="22"/>
      <c r="C149" s="32"/>
      <c r="D149" s="22"/>
      <c r="E149" s="22"/>
      <c r="F149" s="33"/>
      <c r="G149" s="33"/>
      <c r="H149" s="24" t="s">
        <v>151</v>
      </c>
    </row>
    <row r="150" spans="1:8" x14ac:dyDescent="0.2">
      <c r="A150" s="22"/>
      <c r="B150" s="22"/>
      <c r="C150" s="23" t="s">
        <v>170</v>
      </c>
      <c r="D150" s="22"/>
      <c r="E150" s="22"/>
      <c r="F150" s="30">
        <v>18910.702227029</v>
      </c>
      <c r="G150" s="31">
        <v>0.18821052999999999</v>
      </c>
      <c r="H150" s="24" t="s">
        <v>151</v>
      </c>
    </row>
    <row r="151" spans="1:8" x14ac:dyDescent="0.2">
      <c r="A151" s="22"/>
      <c r="B151" s="22"/>
      <c r="C151" s="33"/>
      <c r="D151" s="22"/>
      <c r="E151" s="22"/>
      <c r="F151" s="22"/>
      <c r="G151" s="22"/>
      <c r="H151" s="24" t="s">
        <v>151</v>
      </c>
    </row>
    <row r="152" spans="1:8" x14ac:dyDescent="0.2">
      <c r="A152" s="22"/>
      <c r="B152" s="22"/>
      <c r="C152" s="23" t="s">
        <v>171</v>
      </c>
      <c r="D152" s="22"/>
      <c r="E152" s="22"/>
      <c r="F152" s="22"/>
      <c r="G152" s="22"/>
      <c r="H152" s="24" t="s">
        <v>151</v>
      </c>
    </row>
    <row r="153" spans="1:8" x14ac:dyDescent="0.2">
      <c r="A153" s="22"/>
      <c r="B153" s="22"/>
      <c r="C153" s="23" t="s">
        <v>172</v>
      </c>
      <c r="D153" s="22"/>
      <c r="E153" s="22"/>
      <c r="F153" s="22"/>
      <c r="G153" s="22"/>
      <c r="H153" s="24" t="s">
        <v>151</v>
      </c>
    </row>
    <row r="154" spans="1:8" x14ac:dyDescent="0.2">
      <c r="A154" s="22"/>
      <c r="B154" s="22"/>
      <c r="C154" s="23" t="s">
        <v>150</v>
      </c>
      <c r="D154" s="22"/>
      <c r="E154" s="22" t="s">
        <v>151</v>
      </c>
      <c r="F154" s="34" t="s">
        <v>153</v>
      </c>
      <c r="G154" s="31">
        <v>0</v>
      </c>
      <c r="H154" s="24" t="s">
        <v>151</v>
      </c>
    </row>
    <row r="155" spans="1:8" x14ac:dyDescent="0.2">
      <c r="A155" s="22"/>
      <c r="B155" s="22"/>
      <c r="C155" s="32"/>
      <c r="D155" s="22"/>
      <c r="E155" s="22"/>
      <c r="F155" s="33"/>
      <c r="G155" s="33"/>
      <c r="H155" s="24" t="s">
        <v>151</v>
      </c>
    </row>
    <row r="156" spans="1:8" x14ac:dyDescent="0.2">
      <c r="A156" s="22"/>
      <c r="B156" s="22"/>
      <c r="C156" s="23" t="s">
        <v>173</v>
      </c>
      <c r="D156" s="22"/>
      <c r="E156" s="22"/>
      <c r="F156" s="22"/>
      <c r="G156" s="22"/>
      <c r="H156" s="24" t="s">
        <v>151</v>
      </c>
    </row>
    <row r="157" spans="1:8" x14ac:dyDescent="0.2">
      <c r="A157" s="22"/>
      <c r="B157" s="22"/>
      <c r="C157" s="23" t="s">
        <v>174</v>
      </c>
      <c r="D157" s="22"/>
      <c r="E157" s="22"/>
      <c r="F157" s="22"/>
      <c r="G157" s="22"/>
      <c r="H157" s="24" t="s">
        <v>151</v>
      </c>
    </row>
    <row r="158" spans="1:8" x14ac:dyDescent="0.2">
      <c r="A158" s="22"/>
      <c r="B158" s="22"/>
      <c r="C158" s="23" t="s">
        <v>150</v>
      </c>
      <c r="D158" s="22"/>
      <c r="E158" s="22" t="s">
        <v>151</v>
      </c>
      <c r="F158" s="34" t="s">
        <v>153</v>
      </c>
      <c r="G158" s="31">
        <v>0</v>
      </c>
      <c r="H158" s="24" t="s">
        <v>151</v>
      </c>
    </row>
    <row r="159" spans="1:8" x14ac:dyDescent="0.2">
      <c r="A159" s="22"/>
      <c r="B159" s="22"/>
      <c r="C159" s="32"/>
      <c r="D159" s="22"/>
      <c r="E159" s="22"/>
      <c r="F159" s="33"/>
      <c r="G159" s="33"/>
      <c r="H159" s="24" t="s">
        <v>151</v>
      </c>
    </row>
    <row r="160" spans="1:8" x14ac:dyDescent="0.2">
      <c r="A160" s="22"/>
      <c r="B160" s="22"/>
      <c r="C160" s="23" t="s">
        <v>175</v>
      </c>
      <c r="D160" s="22"/>
      <c r="E160" s="22"/>
      <c r="F160" s="33"/>
      <c r="G160" s="33"/>
      <c r="H160" s="24" t="s">
        <v>151</v>
      </c>
    </row>
    <row r="161" spans="1:16" x14ac:dyDescent="0.2">
      <c r="A161" s="22"/>
      <c r="B161" s="22"/>
      <c r="C161" s="23" t="s">
        <v>150</v>
      </c>
      <c r="D161" s="22"/>
      <c r="E161" s="22" t="s">
        <v>151</v>
      </c>
      <c r="F161" s="34" t="s">
        <v>153</v>
      </c>
      <c r="G161" s="31">
        <v>0</v>
      </c>
      <c r="H161" s="24" t="s">
        <v>151</v>
      </c>
    </row>
    <row r="162" spans="1:16" x14ac:dyDescent="0.2">
      <c r="A162" s="22"/>
      <c r="B162" s="22"/>
      <c r="C162" s="32"/>
      <c r="D162" s="22"/>
      <c r="E162" s="22"/>
      <c r="F162" s="33"/>
      <c r="G162" s="33"/>
      <c r="H162" s="24" t="s">
        <v>151</v>
      </c>
    </row>
    <row r="163" spans="1:16" x14ac:dyDescent="0.2">
      <c r="A163" s="35"/>
      <c r="B163" s="26"/>
      <c r="C163" s="26" t="s">
        <v>677</v>
      </c>
      <c r="D163" s="26"/>
      <c r="E163" s="35"/>
      <c r="F163" s="28">
        <v>244.42894079999999</v>
      </c>
      <c r="G163" s="29">
        <v>2.4326999999999999E-3</v>
      </c>
      <c r="H163" s="24" t="s">
        <v>151</v>
      </c>
    </row>
    <row r="164" spans="1:16" x14ac:dyDescent="0.2">
      <c r="A164" s="35"/>
      <c r="B164" s="26"/>
      <c r="C164" s="89" t="s">
        <v>912</v>
      </c>
      <c r="D164" s="26"/>
      <c r="E164" s="35"/>
      <c r="F164" s="28">
        <f>30026.39594791+F107</f>
        <v>-1589.0833020899991</v>
      </c>
      <c r="G164" s="29">
        <f>F164/F165</f>
        <v>-1.5815499303421188E-2</v>
      </c>
      <c r="H164" s="24" t="s">
        <v>151</v>
      </c>
    </row>
    <row r="165" spans="1:16" x14ac:dyDescent="0.2">
      <c r="A165" s="32"/>
      <c r="B165" s="32"/>
      <c r="C165" s="23" t="s">
        <v>177</v>
      </c>
      <c r="D165" s="33"/>
      <c r="E165" s="33"/>
      <c r="F165" s="30">
        <f>F164+F163+F150+F131+F109</f>
        <v>100476.32841703901</v>
      </c>
      <c r="G165" s="36">
        <f>G164+G163+G150+G131+G109</f>
        <v>1.0000000606965789</v>
      </c>
      <c r="H165" s="24" t="s">
        <v>151</v>
      </c>
    </row>
    <row r="166" spans="1:16" x14ac:dyDescent="0.2">
      <c r="A166" s="37"/>
      <c r="B166" s="37"/>
      <c r="C166" s="37"/>
      <c r="D166" s="38"/>
      <c r="E166" s="38"/>
      <c r="F166" s="38"/>
      <c r="G166" s="38"/>
    </row>
    <row r="167" spans="1:16" x14ac:dyDescent="0.2">
      <c r="A167" s="39"/>
      <c r="B167" s="230" t="s">
        <v>901</v>
      </c>
      <c r="C167" s="230"/>
      <c r="D167" s="230"/>
      <c r="E167" s="230"/>
      <c r="F167" s="230"/>
      <c r="G167" s="230"/>
      <c r="H167" s="230"/>
    </row>
    <row r="168" spans="1:16" x14ac:dyDescent="0.2">
      <c r="A168" s="39"/>
      <c r="B168" s="230" t="s">
        <v>902</v>
      </c>
      <c r="C168" s="230"/>
      <c r="D168" s="230"/>
      <c r="E168" s="230"/>
      <c r="F168" s="230"/>
      <c r="G168" s="230"/>
      <c r="H168" s="230"/>
    </row>
    <row r="169" spans="1:16" x14ac:dyDescent="0.2">
      <c r="A169" s="39"/>
      <c r="B169" s="230" t="s">
        <v>903</v>
      </c>
      <c r="C169" s="230"/>
      <c r="D169" s="230"/>
      <c r="E169" s="230"/>
      <c r="F169" s="230"/>
      <c r="G169" s="230"/>
      <c r="H169" s="230"/>
    </row>
    <row r="170" spans="1:16" s="43" customFormat="1" ht="66.75" customHeight="1" x14ac:dyDescent="0.25">
      <c r="A170" s="42"/>
      <c r="B170" s="231" t="s">
        <v>904</v>
      </c>
      <c r="C170" s="231"/>
      <c r="D170" s="231"/>
      <c r="E170" s="231"/>
      <c r="F170" s="231"/>
      <c r="G170" s="231"/>
      <c r="H170" s="231"/>
      <c r="I170"/>
      <c r="J170"/>
      <c r="K170"/>
      <c r="L170"/>
      <c r="M170"/>
      <c r="N170"/>
      <c r="O170"/>
      <c r="P170"/>
    </row>
    <row r="171" spans="1:16" x14ac:dyDescent="0.2">
      <c r="A171" s="39"/>
      <c r="B171" s="230" t="s">
        <v>905</v>
      </c>
      <c r="C171" s="230"/>
      <c r="D171" s="230"/>
      <c r="E171" s="230"/>
      <c r="F171" s="230"/>
      <c r="G171" s="230"/>
      <c r="H171" s="230"/>
    </row>
    <row r="172" spans="1:16" x14ac:dyDescent="0.2">
      <c r="A172" s="44"/>
      <c r="B172" s="44"/>
      <c r="C172" s="44"/>
      <c r="D172" s="45"/>
      <c r="E172" s="45"/>
      <c r="F172" s="45"/>
      <c r="G172" s="45"/>
    </row>
    <row r="173" spans="1:16" x14ac:dyDescent="0.2">
      <c r="A173" s="44"/>
      <c r="B173" s="232" t="s">
        <v>178</v>
      </c>
      <c r="C173" s="233"/>
      <c r="D173" s="234"/>
      <c r="E173" s="46"/>
      <c r="F173" s="45"/>
      <c r="G173" s="45"/>
    </row>
    <row r="174" spans="1:16" x14ac:dyDescent="0.2">
      <c r="A174" s="44"/>
      <c r="B174" s="227" t="s">
        <v>179</v>
      </c>
      <c r="C174" s="228"/>
      <c r="D174" s="23" t="s">
        <v>180</v>
      </c>
      <c r="E174" s="46"/>
      <c r="F174" s="45"/>
      <c r="G174" s="45"/>
    </row>
    <row r="175" spans="1:16" x14ac:dyDescent="0.2">
      <c r="A175" s="44"/>
      <c r="B175" s="227" t="s">
        <v>181</v>
      </c>
      <c r="C175" s="228"/>
      <c r="D175" s="23" t="s">
        <v>180</v>
      </c>
      <c r="E175" s="46"/>
      <c r="F175" s="45"/>
      <c r="G175" s="45"/>
    </row>
    <row r="176" spans="1:16" x14ac:dyDescent="0.2">
      <c r="A176" s="44"/>
      <c r="B176" s="227" t="s">
        <v>182</v>
      </c>
      <c r="C176" s="228"/>
      <c r="D176" s="33" t="s">
        <v>151</v>
      </c>
      <c r="E176" s="46"/>
      <c r="F176" s="45"/>
      <c r="G176" s="45"/>
    </row>
    <row r="177" spans="1:8" x14ac:dyDescent="0.2">
      <c r="A177" s="48"/>
      <c r="B177" s="49" t="s">
        <v>151</v>
      </c>
      <c r="C177" s="49" t="s">
        <v>908</v>
      </c>
      <c r="D177" s="49" t="s">
        <v>183</v>
      </c>
      <c r="E177" s="48"/>
      <c r="F177" s="48"/>
      <c r="G177" s="48"/>
      <c r="H177" s="48"/>
    </row>
    <row r="178" spans="1:8" x14ac:dyDescent="0.2">
      <c r="A178" s="50"/>
      <c r="B178" s="51" t="s">
        <v>184</v>
      </c>
      <c r="C178" s="52">
        <v>45596</v>
      </c>
      <c r="D178" s="52">
        <v>45626</v>
      </c>
      <c r="E178" s="50"/>
      <c r="F178" s="50"/>
      <c r="G178" s="50"/>
    </row>
    <row r="179" spans="1:8" x14ac:dyDescent="0.2">
      <c r="A179" s="50"/>
      <c r="B179" s="26" t="s">
        <v>185</v>
      </c>
      <c r="C179" s="53">
        <v>77.455399999999997</v>
      </c>
      <c r="D179" s="53">
        <v>77.578100000000006</v>
      </c>
      <c r="E179" s="50"/>
      <c r="F179" s="54"/>
      <c r="G179" s="55"/>
    </row>
    <row r="180" spans="1:8" ht="25.5" x14ac:dyDescent="0.2">
      <c r="A180" s="50"/>
      <c r="B180" s="89" t="s">
        <v>1007</v>
      </c>
      <c r="C180" s="53">
        <v>16.575900000000001</v>
      </c>
      <c r="D180" s="53">
        <v>16.6021</v>
      </c>
      <c r="E180" s="50"/>
      <c r="F180" s="54"/>
      <c r="G180" s="55"/>
    </row>
    <row r="181" spans="1:8" ht="25.5" x14ac:dyDescent="0.2">
      <c r="A181" s="50"/>
      <c r="B181" s="26" t="s">
        <v>1084</v>
      </c>
      <c r="C181" s="53">
        <v>24.762</v>
      </c>
      <c r="D181" s="53">
        <v>24.801200000000001</v>
      </c>
      <c r="E181" s="50"/>
      <c r="F181" s="54"/>
      <c r="G181" s="55"/>
    </row>
    <row r="182" spans="1:8" x14ac:dyDescent="0.2">
      <c r="A182" s="50"/>
      <c r="B182" s="26" t="s">
        <v>186</v>
      </c>
      <c r="C182" s="53">
        <v>67.446899999999999</v>
      </c>
      <c r="D182" s="53">
        <v>67.466300000000004</v>
      </c>
      <c r="E182" s="50"/>
      <c r="F182" s="54"/>
      <c r="G182" s="55"/>
    </row>
    <row r="183" spans="1:8" ht="25.5" x14ac:dyDescent="0.2">
      <c r="A183" s="50"/>
      <c r="B183" s="89" t="s">
        <v>1008</v>
      </c>
      <c r="C183" s="53">
        <v>15.617599999999999</v>
      </c>
      <c r="D183" s="53">
        <v>15.6221</v>
      </c>
      <c r="E183" s="50"/>
      <c r="F183" s="54"/>
      <c r="G183" s="55"/>
    </row>
    <row r="184" spans="1:8" ht="25.5" x14ac:dyDescent="0.2">
      <c r="A184" s="50"/>
      <c r="B184" s="26" t="s">
        <v>1085</v>
      </c>
      <c r="C184" s="53">
        <v>17.146100000000001</v>
      </c>
      <c r="D184" s="53">
        <v>17.151</v>
      </c>
      <c r="E184" s="50"/>
      <c r="F184" s="54"/>
      <c r="G184" s="55"/>
    </row>
    <row r="185" spans="1:8" x14ac:dyDescent="0.2">
      <c r="A185" s="50"/>
      <c r="B185" s="50"/>
      <c r="C185" s="50"/>
      <c r="D185" s="50"/>
      <c r="E185" s="50"/>
      <c r="F185" s="50"/>
      <c r="G185" s="50"/>
    </row>
    <row r="186" spans="1:8" x14ac:dyDescent="0.2">
      <c r="A186" s="48"/>
      <c r="B186" s="235" t="s">
        <v>910</v>
      </c>
      <c r="C186" s="236"/>
      <c r="D186" s="47" t="s">
        <v>180</v>
      </c>
      <c r="E186" s="48"/>
      <c r="F186" s="48"/>
      <c r="G186" s="48"/>
    </row>
    <row r="187" spans="1:8" x14ac:dyDescent="0.2">
      <c r="A187" s="48"/>
      <c r="B187" s="91"/>
      <c r="C187" s="91"/>
      <c r="D187" s="91"/>
      <c r="E187" s="48"/>
      <c r="F187" s="48"/>
      <c r="G187" s="48"/>
    </row>
    <row r="188" spans="1:8" ht="29.1" customHeight="1" x14ac:dyDescent="0.2">
      <c r="A188" s="48"/>
      <c r="B188" s="235" t="s">
        <v>187</v>
      </c>
      <c r="C188" s="236"/>
      <c r="D188" s="47" t="s">
        <v>924</v>
      </c>
      <c r="E188" s="58"/>
      <c r="F188" s="48"/>
      <c r="G188" s="48"/>
    </row>
    <row r="189" spans="1:8" ht="29.1" customHeight="1" x14ac:dyDescent="0.2">
      <c r="A189" s="48"/>
      <c r="B189" s="235" t="s">
        <v>188</v>
      </c>
      <c r="C189" s="236"/>
      <c r="D189" s="47" t="s">
        <v>180</v>
      </c>
      <c r="E189" s="58"/>
      <c r="F189" s="48"/>
      <c r="G189" s="48"/>
    </row>
    <row r="190" spans="1:8" ht="17.100000000000001" customHeight="1" x14ac:dyDescent="0.2">
      <c r="A190" s="48"/>
      <c r="B190" s="235" t="s">
        <v>189</v>
      </c>
      <c r="C190" s="236"/>
      <c r="D190" s="47" t="s">
        <v>180</v>
      </c>
      <c r="E190" s="58"/>
      <c r="F190" s="48"/>
      <c r="G190" s="48"/>
    </row>
    <row r="191" spans="1:8" ht="17.100000000000001" customHeight="1" x14ac:dyDescent="0.2">
      <c r="A191" s="48"/>
      <c r="B191" s="235" t="s">
        <v>190</v>
      </c>
      <c r="C191" s="236"/>
      <c r="D191" s="59">
        <v>4.8817674641930573</v>
      </c>
      <c r="E191" s="48"/>
      <c r="F191" s="40"/>
      <c r="G191" s="60"/>
    </row>
    <row r="193" spans="2:4" x14ac:dyDescent="0.2">
      <c r="B193" s="256" t="s">
        <v>944</v>
      </c>
      <c r="C193" s="257"/>
      <c r="D193" s="258"/>
    </row>
    <row r="194" spans="2:4" ht="25.5" x14ac:dyDescent="0.2">
      <c r="B194" s="246" t="s">
        <v>945</v>
      </c>
      <c r="C194" s="246"/>
      <c r="D194" s="115" t="s">
        <v>705</v>
      </c>
    </row>
    <row r="195" spans="2:4" x14ac:dyDescent="0.2">
      <c r="B195" s="246" t="s">
        <v>946</v>
      </c>
      <c r="C195" s="246"/>
      <c r="D195" s="123"/>
    </row>
    <row r="196" spans="2:4" x14ac:dyDescent="0.2">
      <c r="B196" s="247"/>
      <c r="C196" s="249"/>
      <c r="D196" s="116"/>
    </row>
    <row r="197" spans="2:4" x14ac:dyDescent="0.2">
      <c r="B197" s="246" t="s">
        <v>947</v>
      </c>
      <c r="C197" s="246"/>
      <c r="D197" s="117">
        <v>6.9558272694318264</v>
      </c>
    </row>
    <row r="198" spans="2:4" x14ac:dyDescent="0.2">
      <c r="B198" s="247"/>
      <c r="C198" s="249"/>
      <c r="D198" s="116"/>
    </row>
    <row r="199" spans="2:4" x14ac:dyDescent="0.2">
      <c r="B199" s="246" t="s">
        <v>948</v>
      </c>
      <c r="C199" s="246"/>
      <c r="D199" s="117">
        <v>2.6047118080263885</v>
      </c>
    </row>
    <row r="200" spans="2:4" x14ac:dyDescent="0.2">
      <c r="B200" s="246" t="s">
        <v>949</v>
      </c>
      <c r="C200" s="246"/>
      <c r="D200" s="117">
        <v>3.5771913043091974</v>
      </c>
    </row>
    <row r="201" spans="2:4" x14ac:dyDescent="0.2">
      <c r="B201" s="247"/>
      <c r="C201" s="249"/>
      <c r="D201" s="116"/>
    </row>
    <row r="202" spans="2:4" x14ac:dyDescent="0.2">
      <c r="B202" s="246" t="s">
        <v>950</v>
      </c>
      <c r="C202" s="246"/>
      <c r="D202" s="119" t="s">
        <v>1060</v>
      </c>
    </row>
    <row r="203" spans="2:4" ht="12.75" customHeight="1" x14ac:dyDescent="0.2">
      <c r="B203" s="247" t="s">
        <v>951</v>
      </c>
      <c r="C203" s="248"/>
      <c r="D203" s="249"/>
    </row>
    <row r="205" spans="2:4" x14ac:dyDescent="0.2">
      <c r="B205" s="237" t="s">
        <v>1039</v>
      </c>
      <c r="C205" s="237"/>
    </row>
    <row r="207" spans="2:4" ht="153.75" customHeight="1" x14ac:dyDescent="0.2"/>
    <row r="210" spans="2:10" x14ac:dyDescent="0.2">
      <c r="B210" s="61" t="s">
        <v>1040</v>
      </c>
      <c r="C210" s="62"/>
      <c r="D210" s="61"/>
    </row>
    <row r="211" spans="2:10" x14ac:dyDescent="0.2">
      <c r="B211" s="61" t="s">
        <v>1059</v>
      </c>
      <c r="D211" s="61"/>
    </row>
    <row r="212" spans="2:10" ht="165" customHeight="1" x14ac:dyDescent="0.2"/>
    <row r="214" spans="2:10" x14ac:dyDescent="0.2">
      <c r="J214" s="21"/>
    </row>
  </sheetData>
  <mergeCells count="29">
    <mergeCell ref="B205:C205"/>
    <mergeCell ref="B194:C194"/>
    <mergeCell ref="B175:C175"/>
    <mergeCell ref="B176:C176"/>
    <mergeCell ref="B186:C186"/>
    <mergeCell ref="B190:C190"/>
    <mergeCell ref="B191:C191"/>
    <mergeCell ref="B188:C188"/>
    <mergeCell ref="B189:C189"/>
    <mergeCell ref="B193:D193"/>
    <mergeCell ref="B200:C200"/>
    <mergeCell ref="B201:C201"/>
    <mergeCell ref="B202:C202"/>
    <mergeCell ref="B203:D203"/>
    <mergeCell ref="B195:C195"/>
    <mergeCell ref="B196:C196"/>
    <mergeCell ref="B197:C197"/>
    <mergeCell ref="B198:C198"/>
    <mergeCell ref="B199:C199"/>
    <mergeCell ref="B174:C174"/>
    <mergeCell ref="A1:H1"/>
    <mergeCell ref="A2:H2"/>
    <mergeCell ref="A3:H3"/>
    <mergeCell ref="B167:H167"/>
    <mergeCell ref="B168:H168"/>
    <mergeCell ref="B169:H169"/>
    <mergeCell ref="B170:H170"/>
    <mergeCell ref="B171:H171"/>
    <mergeCell ref="B173:D173"/>
  </mergeCells>
  <hyperlinks>
    <hyperlink ref="I1" location="Index!B2" display="Index" xr:uid="{F262C518-13B2-41BC-B3C4-7A2AEE26421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CC9E9-838A-4FD6-A0F3-E78791B9793D}">
  <sheetPr>
    <outlinePr summaryBelow="0" summaryRight="0"/>
  </sheetPr>
  <dimension ref="A1:Q165"/>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1</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11</v>
      </c>
      <c r="C7" s="26" t="s">
        <v>12</v>
      </c>
      <c r="D7" s="26" t="s">
        <v>13</v>
      </c>
      <c r="E7" s="27">
        <v>205000</v>
      </c>
      <c r="F7" s="28">
        <v>7635.84</v>
      </c>
      <c r="G7" s="29">
        <v>7.7182410000000007E-2</v>
      </c>
      <c r="H7" s="24" t="s">
        <v>151</v>
      </c>
    </row>
    <row r="8" spans="1:9" x14ac:dyDescent="0.2">
      <c r="A8" s="25">
        <v>2</v>
      </c>
      <c r="B8" s="26" t="s">
        <v>14</v>
      </c>
      <c r="C8" s="26" t="s">
        <v>15</v>
      </c>
      <c r="D8" s="26" t="s">
        <v>16</v>
      </c>
      <c r="E8" s="27">
        <v>417000</v>
      </c>
      <c r="F8" s="28">
        <v>6785.2155000000002</v>
      </c>
      <c r="G8" s="29">
        <v>6.8584370000000006E-2</v>
      </c>
      <c r="H8" s="24" t="s">
        <v>151</v>
      </c>
    </row>
    <row r="9" spans="1:9" x14ac:dyDescent="0.2">
      <c r="A9" s="25">
        <v>3</v>
      </c>
      <c r="B9" s="26" t="s">
        <v>17</v>
      </c>
      <c r="C9" s="26" t="s">
        <v>18</v>
      </c>
      <c r="D9" s="26" t="s">
        <v>19</v>
      </c>
      <c r="E9" s="27">
        <v>455000</v>
      </c>
      <c r="F9" s="28">
        <v>5879.51</v>
      </c>
      <c r="G9" s="29">
        <v>5.9429580000000003E-2</v>
      </c>
      <c r="H9" s="24" t="s">
        <v>151</v>
      </c>
    </row>
    <row r="10" spans="1:9" x14ac:dyDescent="0.2">
      <c r="A10" s="25">
        <v>4</v>
      </c>
      <c r="B10" s="26" t="s">
        <v>20</v>
      </c>
      <c r="C10" s="26" t="s">
        <v>21</v>
      </c>
      <c r="D10" s="26" t="s">
        <v>22</v>
      </c>
      <c r="E10" s="27">
        <v>1370000</v>
      </c>
      <c r="F10" s="28">
        <v>4982.0050000000001</v>
      </c>
      <c r="G10" s="29">
        <v>5.035767E-2</v>
      </c>
      <c r="H10" s="24" t="s">
        <v>151</v>
      </c>
    </row>
    <row r="11" spans="1:9" ht="25.5" x14ac:dyDescent="0.2">
      <c r="A11" s="25">
        <v>5</v>
      </c>
      <c r="B11" s="26" t="s">
        <v>23</v>
      </c>
      <c r="C11" s="26" t="s">
        <v>24</v>
      </c>
      <c r="D11" s="26" t="s">
        <v>25</v>
      </c>
      <c r="E11" s="27">
        <v>32000</v>
      </c>
      <c r="F11" s="28">
        <v>3584.6880000000001</v>
      </c>
      <c r="G11" s="29">
        <v>3.6233710000000002E-2</v>
      </c>
      <c r="H11" s="24" t="s">
        <v>151</v>
      </c>
    </row>
    <row r="12" spans="1:9" x14ac:dyDescent="0.2">
      <c r="A12" s="25">
        <v>6</v>
      </c>
      <c r="B12" s="26" t="s">
        <v>26</v>
      </c>
      <c r="C12" s="26" t="s">
        <v>27</v>
      </c>
      <c r="D12" s="26" t="s">
        <v>22</v>
      </c>
      <c r="E12" s="27">
        <v>750000</v>
      </c>
      <c r="F12" s="28">
        <v>2470.5</v>
      </c>
      <c r="G12" s="29">
        <v>2.49716E-2</v>
      </c>
      <c r="H12" s="24" t="s">
        <v>151</v>
      </c>
    </row>
    <row r="13" spans="1:9" x14ac:dyDescent="0.2">
      <c r="A13" s="25">
        <v>7</v>
      </c>
      <c r="B13" s="26" t="s">
        <v>28</v>
      </c>
      <c r="C13" s="26" t="s">
        <v>29</v>
      </c>
      <c r="D13" s="26" t="s">
        <v>30</v>
      </c>
      <c r="E13" s="27">
        <v>650000</v>
      </c>
      <c r="F13" s="28">
        <v>2002</v>
      </c>
      <c r="G13" s="29">
        <v>2.023604E-2</v>
      </c>
      <c r="H13" s="24" t="s">
        <v>151</v>
      </c>
    </row>
    <row r="14" spans="1:9" x14ac:dyDescent="0.2">
      <c r="A14" s="25">
        <v>8</v>
      </c>
      <c r="B14" s="26" t="s">
        <v>31</v>
      </c>
      <c r="C14" s="26" t="s">
        <v>32</v>
      </c>
      <c r="D14" s="26" t="s">
        <v>33</v>
      </c>
      <c r="E14" s="27">
        <v>33000</v>
      </c>
      <c r="F14" s="28">
        <v>2001.4335000000001</v>
      </c>
      <c r="G14" s="29">
        <v>2.023032E-2</v>
      </c>
      <c r="H14" s="24" t="s">
        <v>151</v>
      </c>
    </row>
    <row r="15" spans="1:9" x14ac:dyDescent="0.2">
      <c r="A15" s="25">
        <v>9</v>
      </c>
      <c r="B15" s="26" t="s">
        <v>34</v>
      </c>
      <c r="C15" s="26" t="s">
        <v>35</v>
      </c>
      <c r="D15" s="26" t="s">
        <v>36</v>
      </c>
      <c r="E15" s="27">
        <v>31400</v>
      </c>
      <c r="F15" s="28">
        <v>1899.1190999999999</v>
      </c>
      <c r="G15" s="29">
        <v>1.9196129999999999E-2</v>
      </c>
      <c r="H15" s="24" t="s">
        <v>151</v>
      </c>
    </row>
    <row r="16" spans="1:9" x14ac:dyDescent="0.2">
      <c r="A16" s="25">
        <v>10</v>
      </c>
      <c r="B16" s="26" t="s">
        <v>37</v>
      </c>
      <c r="C16" s="26" t="s">
        <v>38</v>
      </c>
      <c r="D16" s="26" t="s">
        <v>39</v>
      </c>
      <c r="E16" s="27">
        <v>138000</v>
      </c>
      <c r="F16" s="28">
        <v>1794.1379999999999</v>
      </c>
      <c r="G16" s="29">
        <v>1.813499E-2</v>
      </c>
      <c r="H16" s="24" t="s">
        <v>151</v>
      </c>
    </row>
    <row r="17" spans="1:8" x14ac:dyDescent="0.2">
      <c r="A17" s="25">
        <v>11</v>
      </c>
      <c r="B17" s="26" t="s">
        <v>40</v>
      </c>
      <c r="C17" s="26" t="s">
        <v>41</v>
      </c>
      <c r="D17" s="26" t="s">
        <v>19</v>
      </c>
      <c r="E17" s="27">
        <v>575000</v>
      </c>
      <c r="F17" s="28">
        <v>1679.575</v>
      </c>
      <c r="G17" s="29">
        <v>1.6976999999999999E-2</v>
      </c>
      <c r="H17" s="24" t="s">
        <v>151</v>
      </c>
    </row>
    <row r="18" spans="1:8" x14ac:dyDescent="0.2">
      <c r="A18" s="25">
        <v>12</v>
      </c>
      <c r="B18" s="26" t="s">
        <v>42</v>
      </c>
      <c r="C18" s="26" t="s">
        <v>43</v>
      </c>
      <c r="D18" s="26" t="s">
        <v>44</v>
      </c>
      <c r="E18" s="27">
        <v>94000</v>
      </c>
      <c r="F18" s="28">
        <v>1650.828</v>
      </c>
      <c r="G18" s="29">
        <v>1.6686429999999999E-2</v>
      </c>
      <c r="H18" s="24" t="s">
        <v>151</v>
      </c>
    </row>
    <row r="19" spans="1:8" x14ac:dyDescent="0.2">
      <c r="A19" s="25">
        <v>13</v>
      </c>
      <c r="B19" s="26" t="s">
        <v>45</v>
      </c>
      <c r="C19" s="26" t="s">
        <v>46</v>
      </c>
      <c r="D19" s="26" t="s">
        <v>13</v>
      </c>
      <c r="E19" s="27">
        <v>530000</v>
      </c>
      <c r="F19" s="28">
        <v>1641.41</v>
      </c>
      <c r="G19" s="29">
        <v>1.6591229999999998E-2</v>
      </c>
      <c r="H19" s="24" t="s">
        <v>151</v>
      </c>
    </row>
    <row r="20" spans="1:8" x14ac:dyDescent="0.2">
      <c r="A20" s="25">
        <v>14</v>
      </c>
      <c r="B20" s="26" t="s">
        <v>47</v>
      </c>
      <c r="C20" s="26" t="s">
        <v>48</v>
      </c>
      <c r="D20" s="26" t="s">
        <v>36</v>
      </c>
      <c r="E20" s="27">
        <v>92441</v>
      </c>
      <c r="F20" s="28">
        <v>1635.2350695</v>
      </c>
      <c r="G20" s="29">
        <v>1.6528810000000001E-2</v>
      </c>
      <c r="H20" s="24" t="s">
        <v>151</v>
      </c>
    </row>
    <row r="21" spans="1:8" x14ac:dyDescent="0.2">
      <c r="A21" s="25">
        <v>15</v>
      </c>
      <c r="B21" s="26" t="s">
        <v>49</v>
      </c>
      <c r="C21" s="26" t="s">
        <v>50</v>
      </c>
      <c r="D21" s="26" t="s">
        <v>44</v>
      </c>
      <c r="E21" s="27">
        <v>370000</v>
      </c>
      <c r="F21" s="28">
        <v>1613.7550000000001</v>
      </c>
      <c r="G21" s="29">
        <v>1.6311699999999998E-2</v>
      </c>
      <c r="H21" s="24" t="s">
        <v>151</v>
      </c>
    </row>
    <row r="22" spans="1:8" x14ac:dyDescent="0.2">
      <c r="A22" s="25">
        <v>16</v>
      </c>
      <c r="B22" s="26" t="s">
        <v>51</v>
      </c>
      <c r="C22" s="26" t="s">
        <v>52</v>
      </c>
      <c r="D22" s="26" t="s">
        <v>36</v>
      </c>
      <c r="E22" s="27">
        <v>192545</v>
      </c>
      <c r="F22" s="28">
        <v>1602.0706725</v>
      </c>
      <c r="G22" s="29">
        <v>1.6193590000000001E-2</v>
      </c>
      <c r="H22" s="24" t="s">
        <v>151</v>
      </c>
    </row>
    <row r="23" spans="1:8" x14ac:dyDescent="0.2">
      <c r="A23" s="25">
        <v>17</v>
      </c>
      <c r="B23" s="26" t="s">
        <v>53</v>
      </c>
      <c r="C23" s="26" t="s">
        <v>54</v>
      </c>
      <c r="D23" s="26" t="s">
        <v>39</v>
      </c>
      <c r="E23" s="27">
        <v>190000</v>
      </c>
      <c r="F23" s="28">
        <v>1594.0050000000001</v>
      </c>
      <c r="G23" s="29">
        <v>1.6112060000000001E-2</v>
      </c>
      <c r="H23" s="24" t="s">
        <v>151</v>
      </c>
    </row>
    <row r="24" spans="1:8" x14ac:dyDescent="0.2">
      <c r="A24" s="25">
        <v>18</v>
      </c>
      <c r="B24" s="26" t="s">
        <v>55</v>
      </c>
      <c r="C24" s="26" t="s">
        <v>56</v>
      </c>
      <c r="D24" s="26" t="s">
        <v>57</v>
      </c>
      <c r="E24" s="27">
        <v>127695</v>
      </c>
      <c r="F24" s="28">
        <v>1584.5672549999999</v>
      </c>
      <c r="G24" s="29">
        <v>1.601667E-2</v>
      </c>
      <c r="H24" s="24" t="s">
        <v>151</v>
      </c>
    </row>
    <row r="25" spans="1:8" x14ac:dyDescent="0.2">
      <c r="A25" s="25">
        <v>19</v>
      </c>
      <c r="B25" s="26" t="s">
        <v>58</v>
      </c>
      <c r="C25" s="26" t="s">
        <v>59</v>
      </c>
      <c r="D25" s="26" t="s">
        <v>36</v>
      </c>
      <c r="E25" s="27">
        <v>36000</v>
      </c>
      <c r="F25" s="28">
        <v>1552.77</v>
      </c>
      <c r="G25" s="29">
        <v>1.5695259999999999E-2</v>
      </c>
      <c r="H25" s="24" t="s">
        <v>151</v>
      </c>
    </row>
    <row r="26" spans="1:8" x14ac:dyDescent="0.2">
      <c r="A26" s="25">
        <v>20</v>
      </c>
      <c r="B26" s="26" t="s">
        <v>60</v>
      </c>
      <c r="C26" s="26" t="s">
        <v>61</v>
      </c>
      <c r="D26" s="26" t="s">
        <v>16</v>
      </c>
      <c r="E26" s="27">
        <v>110000</v>
      </c>
      <c r="F26" s="28">
        <v>1513.82</v>
      </c>
      <c r="G26" s="29">
        <v>1.5301560000000001E-2</v>
      </c>
      <c r="H26" s="24" t="s">
        <v>151</v>
      </c>
    </row>
    <row r="27" spans="1:8" x14ac:dyDescent="0.2">
      <c r="A27" s="25">
        <v>21</v>
      </c>
      <c r="B27" s="26" t="s">
        <v>62</v>
      </c>
      <c r="C27" s="26" t="s">
        <v>63</v>
      </c>
      <c r="D27" s="26" t="s">
        <v>44</v>
      </c>
      <c r="E27" s="27">
        <v>20000</v>
      </c>
      <c r="F27" s="28">
        <v>1512.17</v>
      </c>
      <c r="G27" s="29">
        <v>1.5284880000000001E-2</v>
      </c>
      <c r="H27" s="24" t="s">
        <v>151</v>
      </c>
    </row>
    <row r="28" spans="1:8" x14ac:dyDescent="0.2">
      <c r="A28" s="25">
        <v>22</v>
      </c>
      <c r="B28" s="26" t="s">
        <v>64</v>
      </c>
      <c r="C28" s="26" t="s">
        <v>65</v>
      </c>
      <c r="D28" s="26" t="s">
        <v>13</v>
      </c>
      <c r="E28" s="27">
        <v>112000</v>
      </c>
      <c r="F28" s="28">
        <v>1490.8879999999999</v>
      </c>
      <c r="G28" s="29">
        <v>1.506977E-2</v>
      </c>
      <c r="H28" s="24" t="s">
        <v>151</v>
      </c>
    </row>
    <row r="29" spans="1:8" x14ac:dyDescent="0.2">
      <c r="A29" s="25">
        <v>23</v>
      </c>
      <c r="B29" s="26" t="s">
        <v>66</v>
      </c>
      <c r="C29" s="26" t="s">
        <v>67</v>
      </c>
      <c r="D29" s="26" t="s">
        <v>22</v>
      </c>
      <c r="E29" s="27">
        <v>350000</v>
      </c>
      <c r="F29" s="28">
        <v>1449.5250000000001</v>
      </c>
      <c r="G29" s="29">
        <v>1.465167E-2</v>
      </c>
      <c r="H29" s="24" t="s">
        <v>151</v>
      </c>
    </row>
    <row r="30" spans="1:8" x14ac:dyDescent="0.2">
      <c r="A30" s="25">
        <v>24</v>
      </c>
      <c r="B30" s="26" t="s">
        <v>68</v>
      </c>
      <c r="C30" s="26" t="s">
        <v>69</v>
      </c>
      <c r="D30" s="26" t="s">
        <v>13</v>
      </c>
      <c r="E30" s="27">
        <v>125000</v>
      </c>
      <c r="F30" s="28">
        <v>1425.0625</v>
      </c>
      <c r="G30" s="29">
        <v>1.4404409999999999E-2</v>
      </c>
      <c r="H30" s="24" t="s">
        <v>151</v>
      </c>
    </row>
    <row r="31" spans="1:8" x14ac:dyDescent="0.2">
      <c r="A31" s="25">
        <v>25</v>
      </c>
      <c r="B31" s="26" t="s">
        <v>70</v>
      </c>
      <c r="C31" s="26" t="s">
        <v>71</v>
      </c>
      <c r="D31" s="26" t="s">
        <v>72</v>
      </c>
      <c r="E31" s="27">
        <v>530000</v>
      </c>
      <c r="F31" s="28">
        <v>1360.51</v>
      </c>
      <c r="G31" s="29">
        <v>1.3751920000000001E-2</v>
      </c>
      <c r="H31" s="24" t="s">
        <v>151</v>
      </c>
    </row>
    <row r="32" spans="1:8" x14ac:dyDescent="0.2">
      <c r="A32" s="25">
        <v>26</v>
      </c>
      <c r="B32" s="26" t="s">
        <v>73</v>
      </c>
      <c r="C32" s="26" t="s">
        <v>74</v>
      </c>
      <c r="D32" s="26" t="s">
        <v>75</v>
      </c>
      <c r="E32" s="27">
        <v>104000</v>
      </c>
      <c r="F32" s="28">
        <v>1299.74</v>
      </c>
      <c r="G32" s="29">
        <v>1.3137660000000001E-2</v>
      </c>
      <c r="H32" s="24" t="s">
        <v>151</v>
      </c>
    </row>
    <row r="33" spans="1:8" ht="25.5" x14ac:dyDescent="0.2">
      <c r="A33" s="25">
        <v>27</v>
      </c>
      <c r="B33" s="26" t="s">
        <v>76</v>
      </c>
      <c r="C33" s="26" t="s">
        <v>77</v>
      </c>
      <c r="D33" s="26" t="s">
        <v>25</v>
      </c>
      <c r="E33" s="27">
        <v>30000</v>
      </c>
      <c r="F33" s="28">
        <v>1283.4749999999999</v>
      </c>
      <c r="G33" s="29">
        <v>1.297325E-2</v>
      </c>
      <c r="H33" s="24" t="s">
        <v>151</v>
      </c>
    </row>
    <row r="34" spans="1:8" x14ac:dyDescent="0.2">
      <c r="A34" s="25">
        <v>28</v>
      </c>
      <c r="B34" s="26" t="s">
        <v>78</v>
      </c>
      <c r="C34" s="26" t="s">
        <v>79</v>
      </c>
      <c r="D34" s="26" t="s">
        <v>36</v>
      </c>
      <c r="E34" s="27">
        <v>113419</v>
      </c>
      <c r="F34" s="28">
        <v>1272.2776325</v>
      </c>
      <c r="G34" s="29">
        <v>1.2860069999999999E-2</v>
      </c>
      <c r="H34" s="24" t="s">
        <v>151</v>
      </c>
    </row>
    <row r="35" spans="1:8" x14ac:dyDescent="0.2">
      <c r="A35" s="25">
        <v>29</v>
      </c>
      <c r="B35" s="26" t="s">
        <v>80</v>
      </c>
      <c r="C35" s="26" t="s">
        <v>81</v>
      </c>
      <c r="D35" s="26" t="s">
        <v>44</v>
      </c>
      <c r="E35" s="27">
        <v>12000</v>
      </c>
      <c r="F35" s="28">
        <v>1212.162</v>
      </c>
      <c r="G35" s="29">
        <v>1.225243E-2</v>
      </c>
      <c r="H35" s="24" t="s">
        <v>151</v>
      </c>
    </row>
    <row r="36" spans="1:8" x14ac:dyDescent="0.2">
      <c r="A36" s="25">
        <v>30</v>
      </c>
      <c r="B36" s="26" t="s">
        <v>82</v>
      </c>
      <c r="C36" s="26" t="s">
        <v>83</v>
      </c>
      <c r="D36" s="26" t="s">
        <v>84</v>
      </c>
      <c r="E36" s="27">
        <v>600000</v>
      </c>
      <c r="F36" s="28">
        <v>1196.76</v>
      </c>
      <c r="G36" s="29">
        <v>1.209675E-2</v>
      </c>
      <c r="H36" s="24" t="s">
        <v>151</v>
      </c>
    </row>
    <row r="37" spans="1:8" x14ac:dyDescent="0.2">
      <c r="A37" s="25">
        <v>31</v>
      </c>
      <c r="B37" s="26" t="s">
        <v>85</v>
      </c>
      <c r="C37" s="26" t="s">
        <v>86</v>
      </c>
      <c r="D37" s="26" t="s">
        <v>75</v>
      </c>
      <c r="E37" s="27">
        <v>23000</v>
      </c>
      <c r="F37" s="28">
        <v>1172.8389999999999</v>
      </c>
      <c r="G37" s="29">
        <v>1.185495E-2</v>
      </c>
      <c r="H37" s="24" t="s">
        <v>151</v>
      </c>
    </row>
    <row r="38" spans="1:8" x14ac:dyDescent="0.2">
      <c r="A38" s="25">
        <v>32</v>
      </c>
      <c r="B38" s="26" t="s">
        <v>87</v>
      </c>
      <c r="C38" s="26" t="s">
        <v>88</v>
      </c>
      <c r="D38" s="26" t="s">
        <v>57</v>
      </c>
      <c r="E38" s="27">
        <v>70000</v>
      </c>
      <c r="F38" s="28">
        <v>1168.335</v>
      </c>
      <c r="G38" s="29">
        <v>1.1809429999999999E-2</v>
      </c>
      <c r="H38" s="24" t="s">
        <v>151</v>
      </c>
    </row>
    <row r="39" spans="1:8" x14ac:dyDescent="0.2">
      <c r="A39" s="25">
        <v>33</v>
      </c>
      <c r="B39" s="26" t="s">
        <v>89</v>
      </c>
      <c r="C39" s="26" t="s">
        <v>90</v>
      </c>
      <c r="D39" s="26" t="s">
        <v>44</v>
      </c>
      <c r="E39" s="27">
        <v>15000</v>
      </c>
      <c r="F39" s="28">
        <v>1113.1875</v>
      </c>
      <c r="G39" s="29">
        <v>1.1252E-2</v>
      </c>
      <c r="H39" s="24" t="s">
        <v>151</v>
      </c>
    </row>
    <row r="40" spans="1:8" x14ac:dyDescent="0.2">
      <c r="A40" s="25">
        <v>34</v>
      </c>
      <c r="B40" s="26" t="s">
        <v>91</v>
      </c>
      <c r="C40" s="26" t="s">
        <v>92</v>
      </c>
      <c r="D40" s="26" t="s">
        <v>44</v>
      </c>
      <c r="E40" s="27">
        <v>145000</v>
      </c>
      <c r="F40" s="28">
        <v>1113.0925</v>
      </c>
      <c r="G40" s="29">
        <v>1.125104E-2</v>
      </c>
      <c r="H40" s="24" t="s">
        <v>151</v>
      </c>
    </row>
    <row r="41" spans="1:8" x14ac:dyDescent="0.2">
      <c r="A41" s="25">
        <v>35</v>
      </c>
      <c r="B41" s="26" t="s">
        <v>93</v>
      </c>
      <c r="C41" s="26" t="s">
        <v>94</v>
      </c>
      <c r="D41" s="26" t="s">
        <v>44</v>
      </c>
      <c r="E41" s="27">
        <v>150000</v>
      </c>
      <c r="F41" s="28">
        <v>1098.375</v>
      </c>
      <c r="G41" s="29">
        <v>1.1102280000000001E-2</v>
      </c>
      <c r="H41" s="24" t="s">
        <v>151</v>
      </c>
    </row>
    <row r="42" spans="1:8" x14ac:dyDescent="0.2">
      <c r="A42" s="25">
        <v>36</v>
      </c>
      <c r="B42" s="26" t="s">
        <v>95</v>
      </c>
      <c r="C42" s="26" t="s">
        <v>96</v>
      </c>
      <c r="D42" s="26" t="s">
        <v>97</v>
      </c>
      <c r="E42" s="27">
        <v>25000</v>
      </c>
      <c r="F42" s="28">
        <v>1094.7249999999999</v>
      </c>
      <c r="G42" s="29">
        <v>1.106539E-2</v>
      </c>
      <c r="H42" s="24" t="s">
        <v>151</v>
      </c>
    </row>
    <row r="43" spans="1:8" x14ac:dyDescent="0.2">
      <c r="A43" s="25">
        <v>37</v>
      </c>
      <c r="B43" s="26" t="s">
        <v>98</v>
      </c>
      <c r="C43" s="26" t="s">
        <v>99</v>
      </c>
      <c r="D43" s="26" t="s">
        <v>44</v>
      </c>
      <c r="E43" s="27">
        <v>9000</v>
      </c>
      <c r="F43" s="28">
        <v>1078.0695000000001</v>
      </c>
      <c r="G43" s="29">
        <v>1.089703E-2</v>
      </c>
      <c r="H43" s="24" t="s">
        <v>151</v>
      </c>
    </row>
    <row r="44" spans="1:8" x14ac:dyDescent="0.2">
      <c r="A44" s="25">
        <v>38</v>
      </c>
      <c r="B44" s="26" t="s">
        <v>100</v>
      </c>
      <c r="C44" s="26" t="s">
        <v>101</v>
      </c>
      <c r="D44" s="26" t="s">
        <v>36</v>
      </c>
      <c r="E44" s="27">
        <v>30000</v>
      </c>
      <c r="F44" s="28">
        <v>1045.1099999999999</v>
      </c>
      <c r="G44" s="29">
        <v>1.0563879999999999E-2</v>
      </c>
      <c r="H44" s="24" t="s">
        <v>151</v>
      </c>
    </row>
    <row r="45" spans="1:8" ht="25.5" x14ac:dyDescent="0.2">
      <c r="A45" s="25">
        <v>39</v>
      </c>
      <c r="B45" s="26" t="s">
        <v>102</v>
      </c>
      <c r="C45" s="26" t="s">
        <v>103</v>
      </c>
      <c r="D45" s="26" t="s">
        <v>104</v>
      </c>
      <c r="E45" s="27">
        <v>85000</v>
      </c>
      <c r="F45" s="28">
        <v>1011.5425</v>
      </c>
      <c r="G45" s="29">
        <v>1.022458E-2</v>
      </c>
      <c r="H45" s="24" t="s">
        <v>151</v>
      </c>
    </row>
    <row r="46" spans="1:8" x14ac:dyDescent="0.2">
      <c r="A46" s="25">
        <v>40</v>
      </c>
      <c r="B46" s="26" t="s">
        <v>105</v>
      </c>
      <c r="C46" s="26" t="s">
        <v>106</v>
      </c>
      <c r="D46" s="26" t="s">
        <v>44</v>
      </c>
      <c r="E46" s="27">
        <v>22000</v>
      </c>
      <c r="F46" s="28">
        <v>1009.822</v>
      </c>
      <c r="G46" s="29">
        <v>1.020719E-2</v>
      </c>
      <c r="H46" s="24" t="s">
        <v>151</v>
      </c>
    </row>
    <row r="47" spans="1:8" x14ac:dyDescent="0.2">
      <c r="A47" s="25">
        <v>41</v>
      </c>
      <c r="B47" s="26" t="s">
        <v>107</v>
      </c>
      <c r="C47" s="26" t="s">
        <v>108</v>
      </c>
      <c r="D47" s="26" t="s">
        <v>97</v>
      </c>
      <c r="E47" s="27">
        <v>120000</v>
      </c>
      <c r="F47" s="28">
        <v>994.02</v>
      </c>
      <c r="G47" s="29">
        <v>1.0047469999999999E-2</v>
      </c>
      <c r="H47" s="24" t="s">
        <v>151</v>
      </c>
    </row>
    <row r="48" spans="1:8" x14ac:dyDescent="0.2">
      <c r="A48" s="25">
        <v>42</v>
      </c>
      <c r="B48" s="26" t="s">
        <v>109</v>
      </c>
      <c r="C48" s="26" t="s">
        <v>110</v>
      </c>
      <c r="D48" s="26" t="s">
        <v>36</v>
      </c>
      <c r="E48" s="27">
        <v>47000</v>
      </c>
      <c r="F48" s="28">
        <v>987.94</v>
      </c>
      <c r="G48" s="29">
        <v>9.98601E-3</v>
      </c>
      <c r="H48" s="24" t="s">
        <v>151</v>
      </c>
    </row>
    <row r="49" spans="1:8" x14ac:dyDescent="0.2">
      <c r="A49" s="25">
        <v>43</v>
      </c>
      <c r="B49" s="26" t="s">
        <v>111</v>
      </c>
      <c r="C49" s="26" t="s">
        <v>112</v>
      </c>
      <c r="D49" s="26" t="s">
        <v>113</v>
      </c>
      <c r="E49" s="27">
        <v>184999</v>
      </c>
      <c r="F49" s="28">
        <v>985.30467399999998</v>
      </c>
      <c r="G49" s="29">
        <v>9.9593700000000004E-3</v>
      </c>
      <c r="H49" s="24" t="s">
        <v>151</v>
      </c>
    </row>
    <row r="50" spans="1:8" x14ac:dyDescent="0.2">
      <c r="A50" s="25">
        <v>44</v>
      </c>
      <c r="B50" s="26" t="s">
        <v>114</v>
      </c>
      <c r="C50" s="26" t="s">
        <v>115</v>
      </c>
      <c r="D50" s="26" t="s">
        <v>116</v>
      </c>
      <c r="E50" s="27">
        <v>225000</v>
      </c>
      <c r="F50" s="28">
        <v>936.9</v>
      </c>
      <c r="G50" s="29">
        <v>9.4701000000000004E-3</v>
      </c>
      <c r="H50" s="24" t="s">
        <v>151</v>
      </c>
    </row>
    <row r="51" spans="1:8" x14ac:dyDescent="0.2">
      <c r="A51" s="25">
        <v>45</v>
      </c>
      <c r="B51" s="26" t="s">
        <v>117</v>
      </c>
      <c r="C51" s="26" t="s">
        <v>118</v>
      </c>
      <c r="D51" s="26" t="s">
        <v>16</v>
      </c>
      <c r="E51" s="27">
        <v>260000</v>
      </c>
      <c r="F51" s="28">
        <v>908.31</v>
      </c>
      <c r="G51" s="29">
        <v>9.1811199999999992E-3</v>
      </c>
      <c r="H51" s="24" t="s">
        <v>151</v>
      </c>
    </row>
    <row r="52" spans="1:8" x14ac:dyDescent="0.2">
      <c r="A52" s="25">
        <v>46</v>
      </c>
      <c r="B52" s="26" t="s">
        <v>119</v>
      </c>
      <c r="C52" s="26" t="s">
        <v>120</v>
      </c>
      <c r="D52" s="26" t="s">
        <v>75</v>
      </c>
      <c r="E52" s="27">
        <v>25000</v>
      </c>
      <c r="F52" s="28">
        <v>896.05</v>
      </c>
      <c r="G52" s="29">
        <v>9.0571999999999996E-3</v>
      </c>
      <c r="H52" s="24" t="s">
        <v>151</v>
      </c>
    </row>
    <row r="53" spans="1:8" x14ac:dyDescent="0.2">
      <c r="A53" s="25">
        <v>47</v>
      </c>
      <c r="B53" s="26" t="s">
        <v>121</v>
      </c>
      <c r="C53" s="26" t="s">
        <v>122</v>
      </c>
      <c r="D53" s="26" t="s">
        <v>36</v>
      </c>
      <c r="E53" s="27">
        <v>475000</v>
      </c>
      <c r="F53" s="28">
        <v>888.15499999999997</v>
      </c>
      <c r="G53" s="29">
        <v>8.97739E-3</v>
      </c>
      <c r="H53" s="24" t="s">
        <v>151</v>
      </c>
    </row>
    <row r="54" spans="1:8" x14ac:dyDescent="0.2">
      <c r="A54" s="25">
        <v>48</v>
      </c>
      <c r="B54" s="26" t="s">
        <v>123</v>
      </c>
      <c r="C54" s="26" t="s">
        <v>124</v>
      </c>
      <c r="D54" s="26" t="s">
        <v>36</v>
      </c>
      <c r="E54" s="27">
        <v>58000</v>
      </c>
      <c r="F54" s="28">
        <v>879.51199999999994</v>
      </c>
      <c r="G54" s="29">
        <v>8.8900300000000002E-3</v>
      </c>
      <c r="H54" s="24" t="s">
        <v>151</v>
      </c>
    </row>
    <row r="55" spans="1:8" x14ac:dyDescent="0.2">
      <c r="A55" s="25">
        <v>49</v>
      </c>
      <c r="B55" s="26" t="s">
        <v>125</v>
      </c>
      <c r="C55" s="26" t="s">
        <v>126</v>
      </c>
      <c r="D55" s="26" t="s">
        <v>13</v>
      </c>
      <c r="E55" s="27">
        <v>180000</v>
      </c>
      <c r="F55" s="28">
        <v>875.61</v>
      </c>
      <c r="G55" s="29">
        <v>8.8505900000000002E-3</v>
      </c>
      <c r="H55" s="24" t="s">
        <v>151</v>
      </c>
    </row>
    <row r="56" spans="1:8" ht="25.5" x14ac:dyDescent="0.2">
      <c r="A56" s="25">
        <v>50</v>
      </c>
      <c r="B56" s="26" t="s">
        <v>127</v>
      </c>
      <c r="C56" s="26" t="s">
        <v>128</v>
      </c>
      <c r="D56" s="26" t="s">
        <v>129</v>
      </c>
      <c r="E56" s="27">
        <v>2100</v>
      </c>
      <c r="F56" s="28">
        <v>857.53814999999997</v>
      </c>
      <c r="G56" s="29">
        <v>8.6679200000000008E-3</v>
      </c>
      <c r="H56" s="24" t="s">
        <v>151</v>
      </c>
    </row>
    <row r="57" spans="1:8" ht="25.5" x14ac:dyDescent="0.2">
      <c r="A57" s="25">
        <v>51</v>
      </c>
      <c r="B57" s="26" t="s">
        <v>130</v>
      </c>
      <c r="C57" s="26" t="s">
        <v>131</v>
      </c>
      <c r="D57" s="26" t="s">
        <v>25</v>
      </c>
      <c r="E57" s="27">
        <v>391000</v>
      </c>
      <c r="F57" s="28">
        <v>848.43089999999995</v>
      </c>
      <c r="G57" s="29">
        <v>8.5758699999999993E-3</v>
      </c>
      <c r="H57" s="24" t="s">
        <v>151</v>
      </c>
    </row>
    <row r="58" spans="1:8" x14ac:dyDescent="0.2">
      <c r="A58" s="25">
        <v>52</v>
      </c>
      <c r="B58" s="26" t="s">
        <v>132</v>
      </c>
      <c r="C58" s="26" t="s">
        <v>133</v>
      </c>
      <c r="D58" s="26" t="s">
        <v>134</v>
      </c>
      <c r="E58" s="27">
        <v>92972</v>
      </c>
      <c r="F58" s="28">
        <v>842.74469399999998</v>
      </c>
      <c r="G58" s="29">
        <v>8.5183900000000007E-3</v>
      </c>
      <c r="H58" s="24" t="s">
        <v>151</v>
      </c>
    </row>
    <row r="59" spans="1:8" ht="25.5" x14ac:dyDescent="0.2">
      <c r="A59" s="25">
        <v>53</v>
      </c>
      <c r="B59" s="26" t="s">
        <v>135</v>
      </c>
      <c r="C59" s="26" t="s">
        <v>136</v>
      </c>
      <c r="D59" s="26" t="s">
        <v>25</v>
      </c>
      <c r="E59" s="27">
        <v>150000</v>
      </c>
      <c r="F59" s="28">
        <v>797.25</v>
      </c>
      <c r="G59" s="29">
        <v>8.0585299999999995E-3</v>
      </c>
      <c r="H59" s="24" t="s">
        <v>151</v>
      </c>
    </row>
    <row r="60" spans="1:8" x14ac:dyDescent="0.2">
      <c r="A60" s="25">
        <v>54</v>
      </c>
      <c r="B60" s="26" t="s">
        <v>137</v>
      </c>
      <c r="C60" s="26" t="s">
        <v>138</v>
      </c>
      <c r="D60" s="26" t="s">
        <v>97</v>
      </c>
      <c r="E60" s="27">
        <v>235000</v>
      </c>
      <c r="F60" s="28">
        <v>789.48249999999996</v>
      </c>
      <c r="G60" s="29">
        <v>7.9800200000000009E-3</v>
      </c>
      <c r="H60" s="24" t="s">
        <v>151</v>
      </c>
    </row>
    <row r="61" spans="1:8" x14ac:dyDescent="0.2">
      <c r="A61" s="25">
        <v>55</v>
      </c>
      <c r="B61" s="26" t="s">
        <v>139</v>
      </c>
      <c r="C61" s="26" t="s">
        <v>140</v>
      </c>
      <c r="D61" s="26" t="s">
        <v>44</v>
      </c>
      <c r="E61" s="27">
        <v>300000</v>
      </c>
      <c r="F61" s="28">
        <v>753.27</v>
      </c>
      <c r="G61" s="29">
        <v>7.6139900000000002E-3</v>
      </c>
      <c r="H61" s="24" t="s">
        <v>151</v>
      </c>
    </row>
    <row r="62" spans="1:8" x14ac:dyDescent="0.2">
      <c r="A62" s="25">
        <v>56</v>
      </c>
      <c r="B62" s="26" t="s">
        <v>141</v>
      </c>
      <c r="C62" s="26" t="s">
        <v>142</v>
      </c>
      <c r="D62" s="26" t="s">
        <v>44</v>
      </c>
      <c r="E62" s="27">
        <v>20000</v>
      </c>
      <c r="F62" s="28">
        <v>533.54999999999995</v>
      </c>
      <c r="G62" s="29">
        <v>5.3930799999999997E-3</v>
      </c>
      <c r="H62" s="24" t="s">
        <v>151</v>
      </c>
    </row>
    <row r="63" spans="1:8" x14ac:dyDescent="0.2">
      <c r="A63" s="25">
        <v>57</v>
      </c>
      <c r="B63" s="26" t="s">
        <v>143</v>
      </c>
      <c r="C63" s="26" t="s">
        <v>144</v>
      </c>
      <c r="D63" s="26" t="s">
        <v>44</v>
      </c>
      <c r="E63" s="27">
        <v>40000</v>
      </c>
      <c r="F63" s="28">
        <v>489.18</v>
      </c>
      <c r="G63" s="29">
        <v>4.9445899999999996E-3</v>
      </c>
      <c r="H63" s="24" t="s">
        <v>151</v>
      </c>
    </row>
    <row r="64" spans="1:8" x14ac:dyDescent="0.2">
      <c r="A64" s="25">
        <v>58</v>
      </c>
      <c r="B64" s="26" t="s">
        <v>145</v>
      </c>
      <c r="C64" s="26" t="s">
        <v>146</v>
      </c>
      <c r="D64" s="26" t="s">
        <v>33</v>
      </c>
      <c r="E64" s="27">
        <v>120000</v>
      </c>
      <c r="F64" s="28">
        <v>416.82</v>
      </c>
      <c r="G64" s="29">
        <v>4.2131800000000004E-3</v>
      </c>
      <c r="H64" s="24" t="s">
        <v>151</v>
      </c>
    </row>
    <row r="65" spans="1:8" x14ac:dyDescent="0.2">
      <c r="A65" s="22"/>
      <c r="B65" s="22"/>
      <c r="C65" s="23" t="s">
        <v>150</v>
      </c>
      <c r="D65" s="22"/>
      <c r="E65" s="22" t="s">
        <v>151</v>
      </c>
      <c r="F65" s="30">
        <f>SUM(F7:F64)</f>
        <v>94190.221147499979</v>
      </c>
      <c r="G65" s="31">
        <f>SUM(G7:G64)</f>
        <v>0.95206656000000034</v>
      </c>
      <c r="H65" s="24" t="s">
        <v>151</v>
      </c>
    </row>
    <row r="66" spans="1:8" x14ac:dyDescent="0.2">
      <c r="A66" s="22"/>
      <c r="B66" s="22"/>
      <c r="C66" s="32"/>
      <c r="D66" s="22"/>
      <c r="E66" s="22"/>
      <c r="F66" s="33"/>
      <c r="G66" s="33"/>
      <c r="H66" s="24" t="s">
        <v>151</v>
      </c>
    </row>
    <row r="67" spans="1:8" x14ac:dyDescent="0.2">
      <c r="A67" s="22"/>
      <c r="B67" s="22"/>
      <c r="C67" s="23" t="s">
        <v>152</v>
      </c>
      <c r="D67" s="22"/>
      <c r="E67" s="22"/>
      <c r="F67" s="22"/>
      <c r="G67" s="22"/>
      <c r="H67" s="24" t="s">
        <v>151</v>
      </c>
    </row>
    <row r="68" spans="1:8" x14ac:dyDescent="0.2">
      <c r="A68" s="22"/>
      <c r="B68" s="22"/>
      <c r="C68" s="23" t="s">
        <v>150</v>
      </c>
      <c r="D68" s="22"/>
      <c r="E68" s="22" t="s">
        <v>151</v>
      </c>
      <c r="F68" s="34" t="s">
        <v>153</v>
      </c>
      <c r="G68" s="31">
        <v>0</v>
      </c>
      <c r="H68" s="24" t="s">
        <v>151</v>
      </c>
    </row>
    <row r="69" spans="1:8" x14ac:dyDescent="0.2">
      <c r="A69" s="22"/>
      <c r="B69" s="22"/>
      <c r="C69" s="32"/>
      <c r="D69" s="22"/>
      <c r="E69" s="22"/>
      <c r="F69" s="33"/>
      <c r="G69" s="33"/>
      <c r="H69" s="24" t="s">
        <v>151</v>
      </c>
    </row>
    <row r="70" spans="1:8" x14ac:dyDescent="0.2">
      <c r="A70" s="22"/>
      <c r="B70" s="22"/>
      <c r="C70" s="23" t="s">
        <v>154</v>
      </c>
      <c r="D70" s="22"/>
      <c r="E70" s="22"/>
      <c r="F70" s="22"/>
      <c r="G70" s="22"/>
      <c r="H70" s="24" t="s">
        <v>151</v>
      </c>
    </row>
    <row r="71" spans="1:8" x14ac:dyDescent="0.2">
      <c r="A71" s="25">
        <v>1</v>
      </c>
      <c r="B71" s="26" t="s">
        <v>147</v>
      </c>
      <c r="C71" s="26" t="s">
        <v>906</v>
      </c>
      <c r="D71" s="26" t="s">
        <v>148</v>
      </c>
      <c r="E71" s="27">
        <v>559425</v>
      </c>
      <c r="F71" s="28">
        <v>1.1189000000000001E-5</v>
      </c>
      <c r="G71" s="35" t="s">
        <v>149</v>
      </c>
      <c r="H71" s="24" t="s">
        <v>151</v>
      </c>
    </row>
    <row r="72" spans="1:8" x14ac:dyDescent="0.2">
      <c r="A72" s="22"/>
      <c r="B72" s="22"/>
      <c r="C72" s="23" t="s">
        <v>150</v>
      </c>
      <c r="D72" s="22"/>
      <c r="E72" s="22" t="s">
        <v>151</v>
      </c>
      <c r="F72" s="34" t="s">
        <v>153</v>
      </c>
      <c r="G72" s="31">
        <v>0</v>
      </c>
      <c r="H72" s="24" t="s">
        <v>151</v>
      </c>
    </row>
    <row r="73" spans="1:8" x14ac:dyDescent="0.2">
      <c r="A73" s="22"/>
      <c r="B73" s="22"/>
      <c r="C73" s="32"/>
      <c r="D73" s="22"/>
      <c r="E73" s="22"/>
      <c r="F73" s="33"/>
      <c r="G73" s="33"/>
      <c r="H73" s="24" t="s">
        <v>151</v>
      </c>
    </row>
    <row r="74" spans="1:8" x14ac:dyDescent="0.2">
      <c r="A74" s="22"/>
      <c r="B74" s="22"/>
      <c r="C74" s="23" t="s">
        <v>155</v>
      </c>
      <c r="D74" s="22"/>
      <c r="E74" s="22"/>
      <c r="F74" s="22"/>
      <c r="G74" s="22"/>
      <c r="H74" s="24" t="s">
        <v>151</v>
      </c>
    </row>
    <row r="75" spans="1:8" x14ac:dyDescent="0.2">
      <c r="A75" s="22"/>
      <c r="B75" s="22"/>
      <c r="C75" s="23" t="s">
        <v>150</v>
      </c>
      <c r="D75" s="22"/>
      <c r="E75" s="22" t="s">
        <v>151</v>
      </c>
      <c r="F75" s="34" t="s">
        <v>153</v>
      </c>
      <c r="G75" s="31">
        <v>0</v>
      </c>
      <c r="H75" s="24" t="s">
        <v>151</v>
      </c>
    </row>
    <row r="76" spans="1:8" x14ac:dyDescent="0.2">
      <c r="A76" s="22"/>
      <c r="B76" s="22"/>
      <c r="C76" s="32"/>
      <c r="D76" s="22"/>
      <c r="E76" s="22"/>
      <c r="F76" s="33"/>
      <c r="G76" s="33"/>
      <c r="H76" s="24" t="s">
        <v>151</v>
      </c>
    </row>
    <row r="77" spans="1:8" x14ac:dyDescent="0.2">
      <c r="A77" s="22"/>
      <c r="B77" s="22"/>
      <c r="C77" s="23" t="s">
        <v>156</v>
      </c>
      <c r="D77" s="22"/>
      <c r="E77" s="22"/>
      <c r="F77" s="33"/>
      <c r="G77" s="33"/>
      <c r="H77" s="24" t="s">
        <v>151</v>
      </c>
    </row>
    <row r="78" spans="1:8" x14ac:dyDescent="0.2">
      <c r="A78" s="22"/>
      <c r="B78" s="22"/>
      <c r="C78" s="23" t="s">
        <v>150</v>
      </c>
      <c r="D78" s="22"/>
      <c r="E78" s="22" t="s">
        <v>151</v>
      </c>
      <c r="F78" s="34" t="s">
        <v>153</v>
      </c>
      <c r="G78" s="31">
        <v>0</v>
      </c>
      <c r="H78" s="24" t="s">
        <v>151</v>
      </c>
    </row>
    <row r="79" spans="1:8" x14ac:dyDescent="0.2">
      <c r="A79" s="22"/>
      <c r="B79" s="22"/>
      <c r="C79" s="32"/>
      <c r="D79" s="22"/>
      <c r="E79" s="22"/>
      <c r="F79" s="33"/>
      <c r="G79" s="33"/>
      <c r="H79" s="24" t="s">
        <v>151</v>
      </c>
    </row>
    <row r="80" spans="1:8" x14ac:dyDescent="0.2">
      <c r="A80" s="22"/>
      <c r="B80" s="22"/>
      <c r="C80" s="23" t="s">
        <v>157</v>
      </c>
      <c r="D80" s="22"/>
      <c r="E80" s="22"/>
      <c r="F80" s="33"/>
      <c r="G80" s="33"/>
      <c r="H80" s="24" t="s">
        <v>151</v>
      </c>
    </row>
    <row r="81" spans="1:8" x14ac:dyDescent="0.2">
      <c r="A81" s="22"/>
      <c r="B81" s="22"/>
      <c r="C81" s="23" t="s">
        <v>150</v>
      </c>
      <c r="D81" s="22"/>
      <c r="E81" s="22" t="s">
        <v>151</v>
      </c>
      <c r="F81" s="34" t="s">
        <v>153</v>
      </c>
      <c r="G81" s="31">
        <v>0</v>
      </c>
      <c r="H81" s="24" t="s">
        <v>151</v>
      </c>
    </row>
    <row r="82" spans="1:8" x14ac:dyDescent="0.2">
      <c r="A82" s="22"/>
      <c r="B82" s="22"/>
      <c r="C82" s="32"/>
      <c r="D82" s="22"/>
      <c r="E82" s="22"/>
      <c r="F82" s="33"/>
      <c r="G82" s="33"/>
      <c r="H82" s="24" t="s">
        <v>151</v>
      </c>
    </row>
    <row r="83" spans="1:8" x14ac:dyDescent="0.2">
      <c r="A83" s="22"/>
      <c r="B83" s="22"/>
      <c r="C83" s="23" t="s">
        <v>158</v>
      </c>
      <c r="D83" s="22"/>
      <c r="E83" s="22"/>
      <c r="F83" s="30">
        <v>94190.221158689004</v>
      </c>
      <c r="G83" s="31">
        <v>0.95206656000000001</v>
      </c>
      <c r="H83" s="24" t="s">
        <v>151</v>
      </c>
    </row>
    <row r="84" spans="1:8" x14ac:dyDescent="0.2">
      <c r="A84" s="22"/>
      <c r="B84" s="22"/>
      <c r="C84" s="32"/>
      <c r="D84" s="22"/>
      <c r="E84" s="22"/>
      <c r="F84" s="33"/>
      <c r="G84" s="33"/>
      <c r="H84" s="24" t="s">
        <v>151</v>
      </c>
    </row>
    <row r="85" spans="1:8" x14ac:dyDescent="0.2">
      <c r="A85" s="22"/>
      <c r="B85" s="22"/>
      <c r="C85" s="23" t="s">
        <v>159</v>
      </c>
      <c r="D85" s="22"/>
      <c r="E85" s="22"/>
      <c r="F85" s="33"/>
      <c r="G85" s="33"/>
      <c r="H85" s="24" t="s">
        <v>151</v>
      </c>
    </row>
    <row r="86" spans="1:8" x14ac:dyDescent="0.2">
      <c r="A86" s="22"/>
      <c r="B86" s="22"/>
      <c r="C86" s="23" t="s">
        <v>10</v>
      </c>
      <c r="D86" s="22"/>
      <c r="E86" s="22"/>
      <c r="F86" s="33"/>
      <c r="G86" s="33"/>
      <c r="H86" s="24" t="s">
        <v>151</v>
      </c>
    </row>
    <row r="87" spans="1:8" x14ac:dyDescent="0.2">
      <c r="A87" s="22"/>
      <c r="B87" s="22"/>
      <c r="C87" s="23" t="s">
        <v>150</v>
      </c>
      <c r="D87" s="22"/>
      <c r="E87" s="22" t="s">
        <v>151</v>
      </c>
      <c r="F87" s="34" t="s">
        <v>153</v>
      </c>
      <c r="G87" s="31">
        <v>0</v>
      </c>
      <c r="H87" s="24" t="s">
        <v>151</v>
      </c>
    </row>
    <row r="88" spans="1:8" x14ac:dyDescent="0.2">
      <c r="A88" s="22"/>
      <c r="B88" s="22"/>
      <c r="C88" s="32"/>
      <c r="D88" s="22"/>
      <c r="E88" s="22"/>
      <c r="F88" s="33"/>
      <c r="G88" s="33"/>
      <c r="H88" s="24" t="s">
        <v>151</v>
      </c>
    </row>
    <row r="89" spans="1:8" x14ac:dyDescent="0.2">
      <c r="A89" s="22"/>
      <c r="B89" s="22"/>
      <c r="C89" s="23" t="s">
        <v>160</v>
      </c>
      <c r="D89" s="22"/>
      <c r="E89" s="22"/>
      <c r="F89" s="22"/>
      <c r="G89" s="22"/>
      <c r="H89" s="24" t="s">
        <v>151</v>
      </c>
    </row>
    <row r="90" spans="1:8" x14ac:dyDescent="0.2">
      <c r="A90" s="22"/>
      <c r="B90" s="22"/>
      <c r="C90" s="23" t="s">
        <v>150</v>
      </c>
      <c r="D90" s="22"/>
      <c r="E90" s="22" t="s">
        <v>151</v>
      </c>
      <c r="F90" s="34" t="s">
        <v>153</v>
      </c>
      <c r="G90" s="31">
        <v>0</v>
      </c>
      <c r="H90" s="24" t="s">
        <v>151</v>
      </c>
    </row>
    <row r="91" spans="1:8" x14ac:dyDescent="0.2">
      <c r="A91" s="22"/>
      <c r="B91" s="22"/>
      <c r="C91" s="32"/>
      <c r="D91" s="22"/>
      <c r="E91" s="22"/>
      <c r="F91" s="33"/>
      <c r="G91" s="33"/>
      <c r="H91" s="24" t="s">
        <v>151</v>
      </c>
    </row>
    <row r="92" spans="1:8" x14ac:dyDescent="0.2">
      <c r="A92" s="22"/>
      <c r="B92" s="22"/>
      <c r="C92" s="23" t="s">
        <v>161</v>
      </c>
      <c r="D92" s="22"/>
      <c r="E92" s="22"/>
      <c r="F92" s="22"/>
      <c r="G92" s="22"/>
      <c r="H92" s="24" t="s">
        <v>151</v>
      </c>
    </row>
    <row r="93" spans="1:8" x14ac:dyDescent="0.2">
      <c r="A93" s="22"/>
      <c r="B93" s="22"/>
      <c r="C93" s="23" t="s">
        <v>150</v>
      </c>
      <c r="D93" s="22"/>
      <c r="E93" s="22" t="s">
        <v>151</v>
      </c>
      <c r="F93" s="34" t="s">
        <v>153</v>
      </c>
      <c r="G93" s="31">
        <v>0</v>
      </c>
      <c r="H93" s="24" t="s">
        <v>151</v>
      </c>
    </row>
    <row r="94" spans="1:8" x14ac:dyDescent="0.2">
      <c r="A94" s="22"/>
      <c r="B94" s="22"/>
      <c r="C94" s="32"/>
      <c r="D94" s="22"/>
      <c r="E94" s="22"/>
      <c r="F94" s="33"/>
      <c r="G94" s="33"/>
      <c r="H94" s="24" t="s">
        <v>151</v>
      </c>
    </row>
    <row r="95" spans="1:8" x14ac:dyDescent="0.2">
      <c r="A95" s="22"/>
      <c r="B95" s="22"/>
      <c r="C95" s="23" t="s">
        <v>162</v>
      </c>
      <c r="D95" s="22"/>
      <c r="E95" s="22"/>
      <c r="F95" s="33"/>
      <c r="G95" s="33"/>
      <c r="H95" s="24" t="s">
        <v>151</v>
      </c>
    </row>
    <row r="96" spans="1:8" x14ac:dyDescent="0.2">
      <c r="A96" s="22"/>
      <c r="B96" s="22"/>
      <c r="C96" s="23" t="s">
        <v>150</v>
      </c>
      <c r="D96" s="22"/>
      <c r="E96" s="22" t="s">
        <v>151</v>
      </c>
      <c r="F96" s="34" t="s">
        <v>153</v>
      </c>
      <c r="G96" s="31">
        <v>0</v>
      </c>
      <c r="H96" s="24" t="s">
        <v>151</v>
      </c>
    </row>
    <row r="97" spans="1:8" x14ac:dyDescent="0.2">
      <c r="A97" s="22"/>
      <c r="B97" s="22"/>
      <c r="C97" s="32"/>
      <c r="D97" s="22"/>
      <c r="E97" s="22"/>
      <c r="F97" s="33"/>
      <c r="G97" s="33"/>
      <c r="H97" s="24" t="s">
        <v>151</v>
      </c>
    </row>
    <row r="98" spans="1:8" x14ac:dyDescent="0.2">
      <c r="A98" s="22"/>
      <c r="B98" s="22"/>
      <c r="C98" s="23" t="s">
        <v>163</v>
      </c>
      <c r="D98" s="22"/>
      <c r="E98" s="22"/>
      <c r="F98" s="30">
        <v>0</v>
      </c>
      <c r="G98" s="31">
        <v>0</v>
      </c>
      <c r="H98" s="24" t="s">
        <v>151</v>
      </c>
    </row>
    <row r="99" spans="1:8" x14ac:dyDescent="0.2">
      <c r="A99" s="22"/>
      <c r="B99" s="22"/>
      <c r="C99" s="32"/>
      <c r="D99" s="22"/>
      <c r="E99" s="22"/>
      <c r="F99" s="33"/>
      <c r="G99" s="33"/>
      <c r="H99" s="24" t="s">
        <v>151</v>
      </c>
    </row>
    <row r="100" spans="1:8" x14ac:dyDescent="0.2">
      <c r="A100" s="22"/>
      <c r="B100" s="22"/>
      <c r="C100" s="23" t="s">
        <v>164</v>
      </c>
      <c r="D100" s="22"/>
      <c r="E100" s="22"/>
      <c r="F100" s="33"/>
      <c r="G100" s="33"/>
      <c r="H100" s="24" t="s">
        <v>151</v>
      </c>
    </row>
    <row r="101" spans="1:8" x14ac:dyDescent="0.2">
      <c r="A101" s="22"/>
      <c r="B101" s="22"/>
      <c r="C101" s="23" t="s">
        <v>165</v>
      </c>
      <c r="D101" s="22"/>
      <c r="E101" s="22"/>
      <c r="F101" s="33"/>
      <c r="G101" s="33"/>
      <c r="H101" s="24" t="s">
        <v>151</v>
      </c>
    </row>
    <row r="102" spans="1:8" x14ac:dyDescent="0.2">
      <c r="A102" s="22"/>
      <c r="B102" s="22"/>
      <c r="C102" s="23" t="s">
        <v>150</v>
      </c>
      <c r="D102" s="22"/>
      <c r="E102" s="22" t="s">
        <v>151</v>
      </c>
      <c r="F102" s="34" t="s">
        <v>153</v>
      </c>
      <c r="G102" s="31">
        <v>0</v>
      </c>
      <c r="H102" s="24" t="s">
        <v>151</v>
      </c>
    </row>
    <row r="103" spans="1:8" x14ac:dyDescent="0.2">
      <c r="A103" s="22"/>
      <c r="B103" s="22"/>
      <c r="C103" s="32"/>
      <c r="D103" s="22"/>
      <c r="E103" s="22"/>
      <c r="F103" s="33"/>
      <c r="G103" s="33"/>
      <c r="H103" s="24" t="s">
        <v>151</v>
      </c>
    </row>
    <row r="104" spans="1:8" x14ac:dyDescent="0.2">
      <c r="A104" s="22"/>
      <c r="B104" s="22"/>
      <c r="C104" s="23" t="s">
        <v>166</v>
      </c>
      <c r="D104" s="22"/>
      <c r="E104" s="22"/>
      <c r="F104" s="33"/>
      <c r="G104" s="33"/>
      <c r="H104" s="24" t="s">
        <v>151</v>
      </c>
    </row>
    <row r="105" spans="1:8" x14ac:dyDescent="0.2">
      <c r="A105" s="22"/>
      <c r="B105" s="22"/>
      <c r="C105" s="23" t="s">
        <v>150</v>
      </c>
      <c r="D105" s="22"/>
      <c r="E105" s="22" t="s">
        <v>151</v>
      </c>
      <c r="F105" s="34" t="s">
        <v>153</v>
      </c>
      <c r="G105" s="31">
        <v>0</v>
      </c>
      <c r="H105" s="24" t="s">
        <v>151</v>
      </c>
    </row>
    <row r="106" spans="1:8" x14ac:dyDescent="0.2">
      <c r="A106" s="22"/>
      <c r="B106" s="22"/>
      <c r="C106" s="32"/>
      <c r="D106" s="22"/>
      <c r="E106" s="22"/>
      <c r="F106" s="33"/>
      <c r="G106" s="33"/>
      <c r="H106" s="24" t="s">
        <v>151</v>
      </c>
    </row>
    <row r="107" spans="1:8" x14ac:dyDescent="0.2">
      <c r="A107" s="22"/>
      <c r="B107" s="22"/>
      <c r="C107" s="23" t="s">
        <v>167</v>
      </c>
      <c r="D107" s="22"/>
      <c r="E107" s="22"/>
      <c r="F107" s="33"/>
      <c r="G107" s="33"/>
      <c r="H107" s="24" t="s">
        <v>151</v>
      </c>
    </row>
    <row r="108" spans="1:8" x14ac:dyDescent="0.2">
      <c r="A108" s="22"/>
      <c r="B108" s="22"/>
      <c r="C108" s="23" t="s">
        <v>150</v>
      </c>
      <c r="D108" s="22"/>
      <c r="E108" s="22" t="s">
        <v>151</v>
      </c>
      <c r="F108" s="34" t="s">
        <v>153</v>
      </c>
      <c r="G108" s="31">
        <v>0</v>
      </c>
      <c r="H108" s="24" t="s">
        <v>151</v>
      </c>
    </row>
    <row r="109" spans="1:8" x14ac:dyDescent="0.2">
      <c r="A109" s="22"/>
      <c r="B109" s="22"/>
      <c r="C109" s="32"/>
      <c r="D109" s="22"/>
      <c r="E109" s="22"/>
      <c r="F109" s="33"/>
      <c r="G109" s="33"/>
      <c r="H109" s="24" t="s">
        <v>151</v>
      </c>
    </row>
    <row r="110" spans="1:8" x14ac:dyDescent="0.2">
      <c r="A110" s="22"/>
      <c r="B110" s="22"/>
      <c r="C110" s="23" t="s">
        <v>168</v>
      </c>
      <c r="D110" s="22"/>
      <c r="E110" s="22"/>
      <c r="F110" s="33"/>
      <c r="G110" s="33"/>
      <c r="H110" s="24" t="s">
        <v>151</v>
      </c>
    </row>
    <row r="111" spans="1:8" x14ac:dyDescent="0.2">
      <c r="A111" s="25">
        <v>1</v>
      </c>
      <c r="B111" s="26"/>
      <c r="C111" s="26" t="s">
        <v>169</v>
      </c>
      <c r="D111" s="26"/>
      <c r="E111" s="35"/>
      <c r="F111" s="28">
        <v>4880.0004727200003</v>
      </c>
      <c r="G111" s="29">
        <v>4.9326620000000002E-2</v>
      </c>
      <c r="H111" s="24">
        <v>6.66</v>
      </c>
    </row>
    <row r="112" spans="1:8" x14ac:dyDescent="0.2">
      <c r="A112" s="22"/>
      <c r="B112" s="22"/>
      <c r="C112" s="23" t="s">
        <v>150</v>
      </c>
      <c r="D112" s="22"/>
      <c r="E112" s="22" t="s">
        <v>151</v>
      </c>
      <c r="F112" s="30">
        <v>4880.0004727200003</v>
      </c>
      <c r="G112" s="31">
        <v>4.9326620000000002E-2</v>
      </c>
      <c r="H112" s="24" t="s">
        <v>151</v>
      </c>
    </row>
    <row r="113" spans="1:8" x14ac:dyDescent="0.2">
      <c r="A113" s="22"/>
      <c r="B113" s="22"/>
      <c r="C113" s="32"/>
      <c r="D113" s="22"/>
      <c r="E113" s="22"/>
      <c r="F113" s="33"/>
      <c r="G113" s="33"/>
      <c r="H113" s="24" t="s">
        <v>151</v>
      </c>
    </row>
    <row r="114" spans="1:8" x14ac:dyDescent="0.2">
      <c r="A114" s="22"/>
      <c r="B114" s="22"/>
      <c r="C114" s="23" t="s">
        <v>170</v>
      </c>
      <c r="D114" s="22"/>
      <c r="E114" s="22"/>
      <c r="F114" s="30">
        <v>4880.0004727200003</v>
      </c>
      <c r="G114" s="31">
        <v>4.9326620000000002E-2</v>
      </c>
      <c r="H114" s="24" t="s">
        <v>151</v>
      </c>
    </row>
    <row r="115" spans="1:8" x14ac:dyDescent="0.2">
      <c r="A115" s="22"/>
      <c r="B115" s="22"/>
      <c r="C115" s="33"/>
      <c r="D115" s="22"/>
      <c r="E115" s="22"/>
      <c r="F115" s="22"/>
      <c r="G115" s="22"/>
      <c r="H115" s="24" t="s">
        <v>151</v>
      </c>
    </row>
    <row r="116" spans="1:8" x14ac:dyDescent="0.2">
      <c r="A116" s="22"/>
      <c r="B116" s="22"/>
      <c r="C116" s="23" t="s">
        <v>171</v>
      </c>
      <c r="D116" s="22"/>
      <c r="E116" s="22"/>
      <c r="F116" s="22"/>
      <c r="G116" s="22"/>
      <c r="H116" s="24" t="s">
        <v>151</v>
      </c>
    </row>
    <row r="117" spans="1:8" x14ac:dyDescent="0.2">
      <c r="A117" s="22"/>
      <c r="B117" s="22"/>
      <c r="C117" s="23" t="s">
        <v>172</v>
      </c>
      <c r="D117" s="22"/>
      <c r="E117" s="22"/>
      <c r="F117" s="22"/>
      <c r="G117" s="22"/>
      <c r="H117" s="24" t="s">
        <v>151</v>
      </c>
    </row>
    <row r="118" spans="1:8" x14ac:dyDescent="0.2">
      <c r="A118" s="22"/>
      <c r="B118" s="22"/>
      <c r="C118" s="23" t="s">
        <v>150</v>
      </c>
      <c r="D118" s="22"/>
      <c r="E118" s="22" t="s">
        <v>151</v>
      </c>
      <c r="F118" s="34" t="s">
        <v>153</v>
      </c>
      <c r="G118" s="31">
        <v>0</v>
      </c>
      <c r="H118" s="24" t="s">
        <v>151</v>
      </c>
    </row>
    <row r="119" spans="1:8" x14ac:dyDescent="0.2">
      <c r="A119" s="22"/>
      <c r="B119" s="22"/>
      <c r="C119" s="32"/>
      <c r="D119" s="22"/>
      <c r="E119" s="22"/>
      <c r="F119" s="33"/>
      <c r="G119" s="33"/>
      <c r="H119" s="24" t="s">
        <v>151</v>
      </c>
    </row>
    <row r="120" spans="1:8" x14ac:dyDescent="0.2">
      <c r="A120" s="22"/>
      <c r="B120" s="22"/>
      <c r="C120" s="23" t="s">
        <v>173</v>
      </c>
      <c r="D120" s="22"/>
      <c r="E120" s="22"/>
      <c r="F120" s="22"/>
      <c r="G120" s="22"/>
      <c r="H120" s="24" t="s">
        <v>151</v>
      </c>
    </row>
    <row r="121" spans="1:8" x14ac:dyDescent="0.2">
      <c r="A121" s="22"/>
      <c r="B121" s="22"/>
      <c r="C121" s="23" t="s">
        <v>174</v>
      </c>
      <c r="D121" s="22"/>
      <c r="E121" s="22"/>
      <c r="F121" s="22"/>
      <c r="G121" s="22"/>
      <c r="H121" s="24" t="s">
        <v>151</v>
      </c>
    </row>
    <row r="122" spans="1:8" x14ac:dyDescent="0.2">
      <c r="A122" s="22"/>
      <c r="B122" s="22"/>
      <c r="C122" s="23" t="s">
        <v>150</v>
      </c>
      <c r="D122" s="22"/>
      <c r="E122" s="22" t="s">
        <v>151</v>
      </c>
      <c r="F122" s="34" t="s">
        <v>153</v>
      </c>
      <c r="G122" s="31">
        <v>0</v>
      </c>
      <c r="H122" s="24" t="s">
        <v>151</v>
      </c>
    </row>
    <row r="123" spans="1:8" x14ac:dyDescent="0.2">
      <c r="A123" s="22"/>
      <c r="B123" s="22"/>
      <c r="C123" s="32"/>
      <c r="D123" s="22"/>
      <c r="E123" s="22"/>
      <c r="F123" s="33"/>
      <c r="G123" s="33"/>
      <c r="H123" s="24" t="s">
        <v>151</v>
      </c>
    </row>
    <row r="124" spans="1:8" x14ac:dyDescent="0.2">
      <c r="A124" s="22"/>
      <c r="B124" s="22"/>
      <c r="C124" s="23" t="s">
        <v>175</v>
      </c>
      <c r="D124" s="22"/>
      <c r="E124" s="22"/>
      <c r="F124" s="33"/>
      <c r="G124" s="33"/>
      <c r="H124" s="24" t="s">
        <v>151</v>
      </c>
    </row>
    <row r="125" spans="1:8" x14ac:dyDescent="0.2">
      <c r="A125" s="22"/>
      <c r="B125" s="22"/>
      <c r="C125" s="23" t="s">
        <v>150</v>
      </c>
      <c r="D125" s="22"/>
      <c r="E125" s="22" t="s">
        <v>151</v>
      </c>
      <c r="F125" s="34" t="s">
        <v>153</v>
      </c>
      <c r="G125" s="31">
        <v>0</v>
      </c>
      <c r="H125" s="24" t="s">
        <v>151</v>
      </c>
    </row>
    <row r="126" spans="1:8" x14ac:dyDescent="0.2">
      <c r="A126" s="22"/>
      <c r="B126" s="22"/>
      <c r="C126" s="32"/>
      <c r="D126" s="22"/>
      <c r="E126" s="22"/>
      <c r="F126" s="33"/>
      <c r="G126" s="33"/>
      <c r="H126" s="24" t="s">
        <v>151</v>
      </c>
    </row>
    <row r="127" spans="1:8" x14ac:dyDescent="0.2">
      <c r="A127" s="35"/>
      <c r="B127" s="26"/>
      <c r="C127" s="26" t="s">
        <v>176</v>
      </c>
      <c r="D127" s="26"/>
      <c r="E127" s="35"/>
      <c r="F127" s="28">
        <v>-137.82984157999999</v>
      </c>
      <c r="G127" s="29">
        <v>-1.39317E-3</v>
      </c>
      <c r="H127" s="24" t="s">
        <v>151</v>
      </c>
    </row>
    <row r="128" spans="1:8" x14ac:dyDescent="0.2">
      <c r="A128" s="32"/>
      <c r="B128" s="32"/>
      <c r="C128" s="23" t="s">
        <v>177</v>
      </c>
      <c r="D128" s="33"/>
      <c r="E128" s="33"/>
      <c r="F128" s="30">
        <v>98932.391789828995</v>
      </c>
      <c r="G128" s="36">
        <v>1.0000000099999999</v>
      </c>
      <c r="H128" s="24" t="s">
        <v>151</v>
      </c>
    </row>
    <row r="129" spans="1:17" x14ac:dyDescent="0.2">
      <c r="A129" s="37"/>
      <c r="B129" s="37"/>
      <c r="C129" s="37"/>
      <c r="D129" s="38"/>
      <c r="E129" s="38"/>
      <c r="F129" s="38"/>
      <c r="G129" s="38"/>
    </row>
    <row r="130" spans="1:17" x14ac:dyDescent="0.2">
      <c r="A130" s="39"/>
      <c r="B130" s="230" t="s">
        <v>901</v>
      </c>
      <c r="C130" s="230"/>
      <c r="D130" s="230"/>
      <c r="E130" s="230"/>
      <c r="F130" s="230"/>
      <c r="G130" s="230"/>
      <c r="H130" s="230"/>
      <c r="J130" s="41"/>
    </row>
    <row r="131" spans="1:17" x14ac:dyDescent="0.2">
      <c r="A131" s="39"/>
      <c r="B131" s="230" t="s">
        <v>902</v>
      </c>
      <c r="C131" s="230"/>
      <c r="D131" s="230"/>
      <c r="E131" s="230"/>
      <c r="F131" s="230"/>
      <c r="G131" s="230"/>
      <c r="H131" s="230"/>
      <c r="J131" s="41"/>
    </row>
    <row r="132" spans="1:17" x14ac:dyDescent="0.2">
      <c r="A132" s="39"/>
      <c r="B132" s="230" t="s">
        <v>903</v>
      </c>
      <c r="C132" s="230"/>
      <c r="D132" s="230"/>
      <c r="E132" s="230"/>
      <c r="F132" s="230"/>
      <c r="G132" s="230"/>
      <c r="H132" s="230"/>
      <c r="J132" s="41"/>
    </row>
    <row r="133" spans="1:17" s="43" customFormat="1" ht="66.75" customHeight="1" x14ac:dyDescent="0.25">
      <c r="A133" s="42"/>
      <c r="B133" s="231" t="s">
        <v>904</v>
      </c>
      <c r="C133" s="231"/>
      <c r="D133" s="231"/>
      <c r="E133" s="231"/>
      <c r="F133" s="231"/>
      <c r="G133" s="231"/>
      <c r="H133" s="231"/>
      <c r="I133"/>
      <c r="J133" s="41"/>
      <c r="K133"/>
      <c r="L133"/>
      <c r="M133"/>
      <c r="N133"/>
      <c r="O133"/>
      <c r="P133"/>
      <c r="Q133"/>
    </row>
    <row r="134" spans="1:17" x14ac:dyDescent="0.2">
      <c r="A134" s="39"/>
      <c r="B134" s="230" t="s">
        <v>905</v>
      </c>
      <c r="C134" s="230"/>
      <c r="D134" s="230"/>
      <c r="E134" s="230"/>
      <c r="F134" s="230"/>
      <c r="G134" s="230"/>
      <c r="H134" s="230"/>
      <c r="J134" s="41"/>
    </row>
    <row r="135" spans="1:17" x14ac:dyDescent="0.2">
      <c r="A135" s="44"/>
      <c r="B135" s="44"/>
      <c r="C135" s="44"/>
      <c r="D135" s="45"/>
      <c r="E135" s="45"/>
      <c r="F135" s="45"/>
      <c r="G135" s="45"/>
    </row>
    <row r="136" spans="1:17" x14ac:dyDescent="0.2">
      <c r="A136" s="44"/>
      <c r="B136" s="232" t="s">
        <v>178</v>
      </c>
      <c r="C136" s="233"/>
      <c r="D136" s="234"/>
      <c r="E136" s="46"/>
      <c r="F136" s="45"/>
      <c r="G136" s="45"/>
    </row>
    <row r="137" spans="1:17" x14ac:dyDescent="0.2">
      <c r="A137" s="44"/>
      <c r="B137" s="227" t="s">
        <v>179</v>
      </c>
      <c r="C137" s="228"/>
      <c r="D137" s="23" t="s">
        <v>180</v>
      </c>
      <c r="E137" s="46"/>
      <c r="F137" s="45"/>
      <c r="G137" s="45"/>
    </row>
    <row r="138" spans="1:17" ht="12.75" customHeight="1" x14ac:dyDescent="0.2">
      <c r="A138" s="44"/>
      <c r="B138" s="235" t="s">
        <v>907</v>
      </c>
      <c r="C138" s="236"/>
      <c r="D138" s="47" t="str">
        <f>"Rs. "&amp;TEXT(F68,"0.00")&amp;" lacs/ #"</f>
        <v>Rs. 0.00 lacs/ #</v>
      </c>
      <c r="E138" s="46"/>
      <c r="F138" s="45"/>
      <c r="G138" s="45"/>
    </row>
    <row r="139" spans="1:17" x14ac:dyDescent="0.2">
      <c r="A139" s="44"/>
      <c r="B139" s="227" t="s">
        <v>182</v>
      </c>
      <c r="C139" s="228"/>
      <c r="D139" s="33" t="s">
        <v>151</v>
      </c>
      <c r="E139" s="46"/>
      <c r="F139" s="45"/>
      <c r="G139" s="45"/>
    </row>
    <row r="140" spans="1:17" x14ac:dyDescent="0.2">
      <c r="A140" s="48"/>
      <c r="B140" s="49" t="s">
        <v>151</v>
      </c>
      <c r="C140" s="49" t="s">
        <v>908</v>
      </c>
      <c r="D140" s="49" t="s">
        <v>183</v>
      </c>
      <c r="E140" s="48"/>
      <c r="F140" s="48"/>
      <c r="G140" s="48"/>
      <c r="H140" s="48"/>
      <c r="J140" s="41"/>
    </row>
    <row r="141" spans="1:17" x14ac:dyDescent="0.2">
      <c r="A141" s="50"/>
      <c r="B141" s="51" t="s">
        <v>184</v>
      </c>
      <c r="C141" s="52">
        <v>45596</v>
      </c>
      <c r="D141" s="52">
        <v>45626</v>
      </c>
      <c r="E141" s="50"/>
      <c r="F141" s="50"/>
      <c r="G141" s="50"/>
      <c r="J141" s="41"/>
    </row>
    <row r="142" spans="1:17" x14ac:dyDescent="0.2">
      <c r="A142" s="50"/>
      <c r="B142" s="26" t="s">
        <v>185</v>
      </c>
      <c r="C142" s="53">
        <v>100.8342</v>
      </c>
      <c r="D142" s="53">
        <v>100.0686</v>
      </c>
      <c r="E142" s="50"/>
      <c r="F142" s="54"/>
      <c r="G142" s="55"/>
    </row>
    <row r="143" spans="1:17" x14ac:dyDescent="0.2">
      <c r="A143" s="50"/>
      <c r="B143" s="26" t="s">
        <v>1080</v>
      </c>
      <c r="C143" s="53">
        <v>62.127899999999997</v>
      </c>
      <c r="D143" s="53">
        <v>61.656199999999998</v>
      </c>
      <c r="E143" s="50"/>
      <c r="F143" s="54"/>
      <c r="G143" s="55"/>
    </row>
    <row r="144" spans="1:17" x14ac:dyDescent="0.2">
      <c r="A144" s="50"/>
      <c r="B144" s="26" t="s">
        <v>186</v>
      </c>
      <c r="C144" s="53">
        <v>94.722999999999999</v>
      </c>
      <c r="D144" s="53">
        <v>93.959000000000003</v>
      </c>
      <c r="E144" s="50"/>
      <c r="F144" s="54"/>
      <c r="G144" s="55"/>
    </row>
    <row r="145" spans="1:10" x14ac:dyDescent="0.2">
      <c r="A145" s="50"/>
      <c r="B145" s="26" t="s">
        <v>1081</v>
      </c>
      <c r="C145" s="53">
        <v>58.063899999999997</v>
      </c>
      <c r="D145" s="53">
        <v>57.595599999999997</v>
      </c>
      <c r="E145" s="50"/>
      <c r="F145" s="54"/>
      <c r="G145" s="55"/>
    </row>
    <row r="146" spans="1:10" x14ac:dyDescent="0.2">
      <c r="A146" s="50"/>
      <c r="B146" s="50"/>
      <c r="C146" s="50"/>
      <c r="D146" s="50"/>
      <c r="E146" s="50"/>
      <c r="F146" s="50"/>
      <c r="G146" s="50"/>
    </row>
    <row r="147" spans="1:10" x14ac:dyDescent="0.2">
      <c r="A147" s="50"/>
      <c r="B147" s="227" t="s">
        <v>910</v>
      </c>
      <c r="C147" s="228"/>
      <c r="D147" s="47" t="s">
        <v>180</v>
      </c>
      <c r="E147" s="50"/>
      <c r="F147" s="50"/>
      <c r="G147" s="50"/>
    </row>
    <row r="148" spans="1:10" x14ac:dyDescent="0.2">
      <c r="A148" s="50"/>
      <c r="B148" s="56"/>
      <c r="C148" s="56"/>
      <c r="D148" s="57"/>
      <c r="E148" s="50"/>
      <c r="F148" s="54"/>
      <c r="G148" s="55"/>
      <c r="J148" s="41"/>
    </row>
    <row r="149" spans="1:10" x14ac:dyDescent="0.2">
      <c r="A149" s="48"/>
      <c r="B149" s="235" t="s">
        <v>187</v>
      </c>
      <c r="C149" s="236"/>
      <c r="D149" s="47" t="s">
        <v>180</v>
      </c>
      <c r="E149" s="58"/>
      <c r="F149" s="48"/>
      <c r="G149" s="48"/>
      <c r="J149" s="41"/>
    </row>
    <row r="150" spans="1:10" x14ac:dyDescent="0.2">
      <c r="A150" s="48"/>
      <c r="B150" s="235" t="s">
        <v>188</v>
      </c>
      <c r="C150" s="236"/>
      <c r="D150" s="47" t="s">
        <v>180</v>
      </c>
      <c r="E150" s="58"/>
      <c r="F150" s="48"/>
      <c r="G150" s="48"/>
      <c r="J150" s="41"/>
    </row>
    <row r="151" spans="1:10" x14ac:dyDescent="0.2">
      <c r="A151" s="48"/>
      <c r="B151" s="235" t="s">
        <v>189</v>
      </c>
      <c r="C151" s="236"/>
      <c r="D151" s="47" t="s">
        <v>180</v>
      </c>
      <c r="E151" s="58"/>
      <c r="F151" s="48"/>
      <c r="G151" s="48"/>
      <c r="J151" s="41"/>
    </row>
    <row r="152" spans="1:10" x14ac:dyDescent="0.2">
      <c r="A152" s="48"/>
      <c r="B152" s="235" t="s">
        <v>190</v>
      </c>
      <c r="C152" s="236"/>
      <c r="D152" s="59">
        <v>0.37719486377034495</v>
      </c>
      <c r="E152" s="48"/>
      <c r="F152" s="40"/>
      <c r="G152" s="60"/>
      <c r="J152" s="41"/>
    </row>
    <row r="153" spans="1:10" x14ac:dyDescent="0.2">
      <c r="J153" s="41"/>
    </row>
    <row r="154" spans="1:10" x14ac:dyDescent="0.2">
      <c r="B154" s="237" t="s">
        <v>1039</v>
      </c>
      <c r="C154" s="237"/>
    </row>
    <row r="156" spans="1:10" ht="153.75" customHeight="1" x14ac:dyDescent="0.2"/>
    <row r="159" spans="1:10" x14ac:dyDescent="0.2">
      <c r="B159" s="61" t="s">
        <v>1040</v>
      </c>
      <c r="C159" s="62"/>
      <c r="D159" s="61"/>
    </row>
    <row r="160" spans="1:10" x14ac:dyDescent="0.2">
      <c r="B160" s="61" t="s">
        <v>1079</v>
      </c>
      <c r="D160" s="61"/>
    </row>
    <row r="161" spans="10:10" ht="165" customHeight="1" x14ac:dyDescent="0.2"/>
    <row r="163" spans="10:10" x14ac:dyDescent="0.2">
      <c r="J163" s="21"/>
    </row>
    <row r="164" spans="10:10" x14ac:dyDescent="0.2">
      <c r="J164" s="21"/>
    </row>
    <row r="165" spans="10:10" x14ac:dyDescent="0.2">
      <c r="J165" s="21"/>
    </row>
  </sheetData>
  <mergeCells count="18">
    <mergeCell ref="B152:C152"/>
    <mergeCell ref="B149:C149"/>
    <mergeCell ref="B154:C154"/>
    <mergeCell ref="B138:C138"/>
    <mergeCell ref="B139:C139"/>
    <mergeCell ref="B147:C147"/>
    <mergeCell ref="B150:C150"/>
    <mergeCell ref="B151:C151"/>
    <mergeCell ref="B137:C137"/>
    <mergeCell ref="A1:H1"/>
    <mergeCell ref="A2:H2"/>
    <mergeCell ref="A3:H3"/>
    <mergeCell ref="B130:H130"/>
    <mergeCell ref="B131:H131"/>
    <mergeCell ref="B132:H132"/>
    <mergeCell ref="B133:H133"/>
    <mergeCell ref="B134:H134"/>
    <mergeCell ref="B136:D136"/>
  </mergeCells>
  <hyperlinks>
    <hyperlink ref="I1" location="Index!B2" display="Index" xr:uid="{02B4AD46-A154-4A88-B3EF-CE4946BE10D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8A24-4136-407D-96C4-6C1D1B4EDAE3}">
  <sheetPr>
    <outlinePr summaryBelow="0" summaryRight="0"/>
  </sheetPr>
  <dimension ref="A1:P133"/>
  <sheetViews>
    <sheetView showGridLines="0" workbookViewId="0">
      <selection sqref="A1:H1"/>
    </sheetView>
  </sheetViews>
  <sheetFormatPr defaultColWidth="7" defaultRowHeight="12.75" x14ac:dyDescent="0.2"/>
  <cols>
    <col min="1" max="1" width="5.85546875" bestFit="1" customWidth="1"/>
    <col min="2" max="2" width="18.42578125" bestFit="1" customWidth="1"/>
    <col min="3" max="3" width="39.140625" bestFit="1" customWidth="1"/>
    <col min="4" max="4" width="17.7109375" bestFit="1" customWidth="1"/>
    <col min="5" max="5" width="8" bestFit="1" customWidth="1"/>
    <col min="6" max="6" width="10.140625" bestFit="1" customWidth="1"/>
    <col min="7" max="7" width="8.5703125" bestFit="1" customWidth="1"/>
    <col min="8" max="8" width="8"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885</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550000</v>
      </c>
      <c r="F7" s="28">
        <v>9878.2749999999996</v>
      </c>
      <c r="G7" s="29">
        <v>8.8353639999999997E-2</v>
      </c>
      <c r="H7" s="24" t="s">
        <v>151</v>
      </c>
    </row>
    <row r="8" spans="1:9" x14ac:dyDescent="0.2">
      <c r="A8" s="25">
        <v>2</v>
      </c>
      <c r="B8" s="26" t="s">
        <v>37</v>
      </c>
      <c r="C8" s="26" t="s">
        <v>38</v>
      </c>
      <c r="D8" s="26" t="s">
        <v>39</v>
      </c>
      <c r="E8" s="27">
        <v>612000</v>
      </c>
      <c r="F8" s="28">
        <v>7956.6120000000001</v>
      </c>
      <c r="G8" s="29">
        <v>7.1165829999999999E-2</v>
      </c>
      <c r="H8" s="24" t="s">
        <v>151</v>
      </c>
    </row>
    <row r="9" spans="1:9" x14ac:dyDescent="0.2">
      <c r="A9" s="25">
        <v>3</v>
      </c>
      <c r="B9" s="26" t="s">
        <v>11</v>
      </c>
      <c r="C9" s="26" t="s">
        <v>12</v>
      </c>
      <c r="D9" s="26" t="s">
        <v>13</v>
      </c>
      <c r="E9" s="27">
        <v>169000</v>
      </c>
      <c r="F9" s="28">
        <v>6294.9120000000003</v>
      </c>
      <c r="G9" s="29">
        <v>5.6303190000000003E-2</v>
      </c>
      <c r="H9" s="24" t="s">
        <v>151</v>
      </c>
    </row>
    <row r="10" spans="1:9" x14ac:dyDescent="0.2">
      <c r="A10" s="25">
        <v>4</v>
      </c>
      <c r="B10" s="26" t="s">
        <v>344</v>
      </c>
      <c r="C10" s="26" t="s">
        <v>345</v>
      </c>
      <c r="D10" s="26" t="s">
        <v>207</v>
      </c>
      <c r="E10" s="27">
        <v>319864</v>
      </c>
      <c r="F10" s="28">
        <v>5942.5933240000004</v>
      </c>
      <c r="G10" s="29">
        <v>5.315197E-2</v>
      </c>
      <c r="H10" s="24" t="s">
        <v>151</v>
      </c>
    </row>
    <row r="11" spans="1:9" x14ac:dyDescent="0.2">
      <c r="A11" s="25">
        <v>5</v>
      </c>
      <c r="B11" s="26" t="s">
        <v>342</v>
      </c>
      <c r="C11" s="26" t="s">
        <v>343</v>
      </c>
      <c r="D11" s="26" t="s">
        <v>198</v>
      </c>
      <c r="E11" s="27">
        <v>2114000</v>
      </c>
      <c r="F11" s="28">
        <v>5914.1264000000001</v>
      </c>
      <c r="G11" s="29">
        <v>5.2897350000000003E-2</v>
      </c>
      <c r="H11" s="24" t="s">
        <v>151</v>
      </c>
    </row>
    <row r="12" spans="1:9" x14ac:dyDescent="0.2">
      <c r="A12" s="25">
        <v>6</v>
      </c>
      <c r="B12" s="26" t="s">
        <v>17</v>
      </c>
      <c r="C12" s="26" t="s">
        <v>18</v>
      </c>
      <c r="D12" s="26" t="s">
        <v>19</v>
      </c>
      <c r="E12" s="27">
        <v>440000</v>
      </c>
      <c r="F12" s="28">
        <v>5685.68</v>
      </c>
      <c r="G12" s="29">
        <v>5.0854080000000003E-2</v>
      </c>
      <c r="H12" s="24" t="s">
        <v>151</v>
      </c>
    </row>
    <row r="13" spans="1:9" x14ac:dyDescent="0.2">
      <c r="A13" s="25">
        <v>7</v>
      </c>
      <c r="B13" s="26" t="s">
        <v>14</v>
      </c>
      <c r="C13" s="26" t="s">
        <v>15</v>
      </c>
      <c r="D13" s="26" t="s">
        <v>16</v>
      </c>
      <c r="E13" s="27">
        <v>345000</v>
      </c>
      <c r="F13" s="28">
        <v>5613.6674999999996</v>
      </c>
      <c r="G13" s="29">
        <v>5.0209980000000001E-2</v>
      </c>
      <c r="H13" s="24" t="s">
        <v>151</v>
      </c>
    </row>
    <row r="14" spans="1:9" x14ac:dyDescent="0.2">
      <c r="A14" s="25">
        <v>8</v>
      </c>
      <c r="B14" s="26" t="s">
        <v>346</v>
      </c>
      <c r="C14" s="26" t="s">
        <v>347</v>
      </c>
      <c r="D14" s="26" t="s">
        <v>39</v>
      </c>
      <c r="E14" s="27">
        <v>472482</v>
      </c>
      <c r="F14" s="28">
        <v>5368.8129660000004</v>
      </c>
      <c r="G14" s="29">
        <v>4.8019939999999997E-2</v>
      </c>
      <c r="H14" s="24" t="s">
        <v>151</v>
      </c>
    </row>
    <row r="15" spans="1:9" x14ac:dyDescent="0.2">
      <c r="A15" s="25">
        <v>9</v>
      </c>
      <c r="B15" s="26" t="s">
        <v>53</v>
      </c>
      <c r="C15" s="26" t="s">
        <v>54</v>
      </c>
      <c r="D15" s="26" t="s">
        <v>39</v>
      </c>
      <c r="E15" s="27">
        <v>597896</v>
      </c>
      <c r="F15" s="28">
        <v>5016.0484919999999</v>
      </c>
      <c r="G15" s="29">
        <v>4.4864729999999998E-2</v>
      </c>
      <c r="H15" s="24" t="s">
        <v>151</v>
      </c>
    </row>
    <row r="16" spans="1:9" x14ac:dyDescent="0.2">
      <c r="A16" s="25">
        <v>10</v>
      </c>
      <c r="B16" s="26" t="s">
        <v>546</v>
      </c>
      <c r="C16" s="26" t="s">
        <v>547</v>
      </c>
      <c r="D16" s="26" t="s">
        <v>207</v>
      </c>
      <c r="E16" s="27">
        <v>225000</v>
      </c>
      <c r="F16" s="28">
        <v>3852.6750000000002</v>
      </c>
      <c r="G16" s="29">
        <v>3.4459240000000002E-2</v>
      </c>
      <c r="H16" s="24" t="s">
        <v>151</v>
      </c>
    </row>
    <row r="17" spans="1:8" x14ac:dyDescent="0.2">
      <c r="A17" s="25">
        <v>11</v>
      </c>
      <c r="B17" s="26" t="s">
        <v>234</v>
      </c>
      <c r="C17" s="26" t="s">
        <v>235</v>
      </c>
      <c r="D17" s="26" t="s">
        <v>198</v>
      </c>
      <c r="E17" s="27">
        <v>46000</v>
      </c>
      <c r="F17" s="28">
        <v>3797.4380000000001</v>
      </c>
      <c r="G17" s="29">
        <v>3.3965189999999999E-2</v>
      </c>
      <c r="H17" s="24" t="s">
        <v>151</v>
      </c>
    </row>
    <row r="18" spans="1:8" ht="25.5" x14ac:dyDescent="0.2">
      <c r="A18" s="25">
        <v>12</v>
      </c>
      <c r="B18" s="26" t="s">
        <v>352</v>
      </c>
      <c r="C18" s="26" t="s">
        <v>353</v>
      </c>
      <c r="D18" s="26" t="s">
        <v>210</v>
      </c>
      <c r="E18" s="27">
        <v>195000</v>
      </c>
      <c r="F18" s="28">
        <v>3472.7550000000001</v>
      </c>
      <c r="G18" s="29">
        <v>3.1061149999999999E-2</v>
      </c>
      <c r="H18" s="24" t="s">
        <v>151</v>
      </c>
    </row>
    <row r="19" spans="1:8" x14ac:dyDescent="0.2">
      <c r="A19" s="25">
        <v>13</v>
      </c>
      <c r="B19" s="26" t="s">
        <v>350</v>
      </c>
      <c r="C19" s="26" t="s">
        <v>351</v>
      </c>
      <c r="D19" s="26" t="s">
        <v>39</v>
      </c>
      <c r="E19" s="27">
        <v>190652</v>
      </c>
      <c r="F19" s="28">
        <v>3365.48443</v>
      </c>
      <c r="G19" s="29">
        <v>3.010169E-2</v>
      </c>
      <c r="H19" s="24" t="s">
        <v>151</v>
      </c>
    </row>
    <row r="20" spans="1:8" x14ac:dyDescent="0.2">
      <c r="A20" s="25">
        <v>14</v>
      </c>
      <c r="B20" s="26" t="s">
        <v>91</v>
      </c>
      <c r="C20" s="26" t="s">
        <v>92</v>
      </c>
      <c r="D20" s="26" t="s">
        <v>44</v>
      </c>
      <c r="E20" s="27">
        <v>414000</v>
      </c>
      <c r="F20" s="28">
        <v>3178.0709999999999</v>
      </c>
      <c r="G20" s="29">
        <v>2.842542E-2</v>
      </c>
      <c r="H20" s="24" t="s">
        <v>151</v>
      </c>
    </row>
    <row r="21" spans="1:8" ht="25.5" x14ac:dyDescent="0.2">
      <c r="A21" s="25">
        <v>15</v>
      </c>
      <c r="B21" s="26" t="s">
        <v>366</v>
      </c>
      <c r="C21" s="26" t="s">
        <v>367</v>
      </c>
      <c r="D21" s="26" t="s">
        <v>210</v>
      </c>
      <c r="E21" s="27">
        <v>260178</v>
      </c>
      <c r="F21" s="28">
        <v>3128.1200939999999</v>
      </c>
      <c r="G21" s="29">
        <v>2.7978650000000001E-2</v>
      </c>
      <c r="H21" s="24" t="s">
        <v>151</v>
      </c>
    </row>
    <row r="22" spans="1:8" ht="25.5" x14ac:dyDescent="0.2">
      <c r="A22" s="25">
        <v>16</v>
      </c>
      <c r="B22" s="26" t="s">
        <v>380</v>
      </c>
      <c r="C22" s="26" t="s">
        <v>381</v>
      </c>
      <c r="D22" s="26" t="s">
        <v>210</v>
      </c>
      <c r="E22" s="27">
        <v>233000</v>
      </c>
      <c r="F22" s="28">
        <v>2941.8580000000002</v>
      </c>
      <c r="G22" s="29">
        <v>2.6312680000000001E-2</v>
      </c>
      <c r="H22" s="24" t="s">
        <v>151</v>
      </c>
    </row>
    <row r="23" spans="1:8" x14ac:dyDescent="0.2">
      <c r="A23" s="25">
        <v>17</v>
      </c>
      <c r="B23" s="26" t="s">
        <v>89</v>
      </c>
      <c r="C23" s="26" t="s">
        <v>90</v>
      </c>
      <c r="D23" s="26" t="s">
        <v>44</v>
      </c>
      <c r="E23" s="27">
        <v>36000</v>
      </c>
      <c r="F23" s="28">
        <v>2671.65</v>
      </c>
      <c r="G23" s="29">
        <v>2.389587E-2</v>
      </c>
      <c r="H23" s="24" t="s">
        <v>151</v>
      </c>
    </row>
    <row r="24" spans="1:8" x14ac:dyDescent="0.2">
      <c r="A24" s="25">
        <v>18</v>
      </c>
      <c r="B24" s="26" t="s">
        <v>95</v>
      </c>
      <c r="C24" s="26" t="s">
        <v>96</v>
      </c>
      <c r="D24" s="26" t="s">
        <v>97</v>
      </c>
      <c r="E24" s="27">
        <v>55000</v>
      </c>
      <c r="F24" s="28">
        <v>2408.395</v>
      </c>
      <c r="G24" s="29">
        <v>2.154126E-2</v>
      </c>
      <c r="H24" s="24" t="s">
        <v>151</v>
      </c>
    </row>
    <row r="25" spans="1:8" x14ac:dyDescent="0.2">
      <c r="A25" s="25">
        <v>19</v>
      </c>
      <c r="B25" s="26" t="s">
        <v>731</v>
      </c>
      <c r="C25" s="26" t="s">
        <v>732</v>
      </c>
      <c r="D25" s="26" t="s">
        <v>301</v>
      </c>
      <c r="E25" s="27">
        <v>119742</v>
      </c>
      <c r="F25" s="28">
        <v>2229.4164270000001</v>
      </c>
      <c r="G25" s="29">
        <v>1.9940429999999999E-2</v>
      </c>
      <c r="H25" s="24" t="s">
        <v>151</v>
      </c>
    </row>
    <row r="26" spans="1:8" x14ac:dyDescent="0.2">
      <c r="A26" s="25">
        <v>20</v>
      </c>
      <c r="B26" s="26" t="s">
        <v>275</v>
      </c>
      <c r="C26" s="26" t="s">
        <v>276</v>
      </c>
      <c r="D26" s="26" t="s">
        <v>277</v>
      </c>
      <c r="E26" s="27">
        <v>89269</v>
      </c>
      <c r="F26" s="28">
        <v>2173.2091704999998</v>
      </c>
      <c r="G26" s="29">
        <v>1.9437699999999999E-2</v>
      </c>
      <c r="H26" s="24" t="s">
        <v>151</v>
      </c>
    </row>
    <row r="27" spans="1:8" x14ac:dyDescent="0.2">
      <c r="A27" s="25">
        <v>21</v>
      </c>
      <c r="B27" s="26" t="s">
        <v>360</v>
      </c>
      <c r="C27" s="26" t="s">
        <v>361</v>
      </c>
      <c r="D27" s="26" t="s">
        <v>362</v>
      </c>
      <c r="E27" s="27">
        <v>330739</v>
      </c>
      <c r="F27" s="28">
        <v>2170.3093180000001</v>
      </c>
      <c r="G27" s="29">
        <v>1.941176E-2</v>
      </c>
      <c r="H27" s="24" t="s">
        <v>151</v>
      </c>
    </row>
    <row r="28" spans="1:8" x14ac:dyDescent="0.2">
      <c r="A28" s="25">
        <v>22</v>
      </c>
      <c r="B28" s="26" t="s">
        <v>238</v>
      </c>
      <c r="C28" s="26" t="s">
        <v>239</v>
      </c>
      <c r="D28" s="26" t="s">
        <v>240</v>
      </c>
      <c r="E28" s="27">
        <v>108000</v>
      </c>
      <c r="F28" s="28">
        <v>2106.54</v>
      </c>
      <c r="G28" s="29">
        <v>1.8841400000000001E-2</v>
      </c>
      <c r="H28" s="24" t="s">
        <v>151</v>
      </c>
    </row>
    <row r="29" spans="1:8" x14ac:dyDescent="0.2">
      <c r="A29" s="25">
        <v>23</v>
      </c>
      <c r="B29" s="26" t="s">
        <v>460</v>
      </c>
      <c r="C29" s="26" t="s">
        <v>461</v>
      </c>
      <c r="D29" s="26" t="s">
        <v>39</v>
      </c>
      <c r="E29" s="27">
        <v>211282</v>
      </c>
      <c r="F29" s="28">
        <v>2104.0517970000001</v>
      </c>
      <c r="G29" s="29">
        <v>1.8819140000000002E-2</v>
      </c>
      <c r="H29" s="24" t="s">
        <v>151</v>
      </c>
    </row>
    <row r="30" spans="1:8" x14ac:dyDescent="0.2">
      <c r="A30" s="25">
        <v>24</v>
      </c>
      <c r="B30" s="26" t="s">
        <v>544</v>
      </c>
      <c r="C30" s="26" t="s">
        <v>545</v>
      </c>
      <c r="D30" s="26" t="s">
        <v>277</v>
      </c>
      <c r="E30" s="27">
        <v>22619</v>
      </c>
      <c r="F30" s="28">
        <v>2043.3212934999999</v>
      </c>
      <c r="G30" s="29">
        <v>1.8275949999999999E-2</v>
      </c>
      <c r="H30" s="24" t="s">
        <v>151</v>
      </c>
    </row>
    <row r="31" spans="1:8" x14ac:dyDescent="0.2">
      <c r="A31" s="25">
        <v>25</v>
      </c>
      <c r="B31" s="26" t="s">
        <v>733</v>
      </c>
      <c r="C31" s="26" t="s">
        <v>734</v>
      </c>
      <c r="D31" s="26" t="s">
        <v>277</v>
      </c>
      <c r="E31" s="27">
        <v>34721</v>
      </c>
      <c r="F31" s="28">
        <v>1677.6666385000001</v>
      </c>
      <c r="G31" s="29">
        <v>1.500545E-2</v>
      </c>
      <c r="H31" s="24" t="s">
        <v>151</v>
      </c>
    </row>
    <row r="32" spans="1:8" ht="25.5" x14ac:dyDescent="0.2">
      <c r="A32" s="25">
        <v>26</v>
      </c>
      <c r="B32" s="26" t="s">
        <v>458</v>
      </c>
      <c r="C32" s="26" t="s">
        <v>459</v>
      </c>
      <c r="D32" s="26" t="s">
        <v>224</v>
      </c>
      <c r="E32" s="27">
        <v>116237</v>
      </c>
      <c r="F32" s="28">
        <v>1114.3060005</v>
      </c>
      <c r="G32" s="29">
        <v>9.9666200000000007E-3</v>
      </c>
      <c r="H32" s="24" t="s">
        <v>151</v>
      </c>
    </row>
    <row r="33" spans="1:8" x14ac:dyDescent="0.2">
      <c r="A33" s="25">
        <v>27</v>
      </c>
      <c r="B33" s="26" t="s">
        <v>450</v>
      </c>
      <c r="C33" s="26" t="s">
        <v>451</v>
      </c>
      <c r="D33" s="26" t="s">
        <v>207</v>
      </c>
      <c r="E33" s="27">
        <v>58865</v>
      </c>
      <c r="F33" s="28">
        <v>1087.8546325</v>
      </c>
      <c r="G33" s="29">
        <v>9.7300300000000006E-3</v>
      </c>
      <c r="H33" s="24" t="s">
        <v>151</v>
      </c>
    </row>
    <row r="34" spans="1:8" x14ac:dyDescent="0.2">
      <c r="A34" s="25">
        <v>28</v>
      </c>
      <c r="B34" s="26" t="s">
        <v>452</v>
      </c>
      <c r="C34" s="26" t="s">
        <v>453</v>
      </c>
      <c r="D34" s="26" t="s">
        <v>301</v>
      </c>
      <c r="E34" s="27">
        <v>74116</v>
      </c>
      <c r="F34" s="28">
        <v>1065.6027899999999</v>
      </c>
      <c r="G34" s="29">
        <v>9.5310099999999995E-3</v>
      </c>
      <c r="H34" s="24" t="s">
        <v>151</v>
      </c>
    </row>
    <row r="35" spans="1:8" ht="25.5" x14ac:dyDescent="0.2">
      <c r="A35" s="25">
        <v>29</v>
      </c>
      <c r="B35" s="26" t="s">
        <v>102</v>
      </c>
      <c r="C35" s="26" t="s">
        <v>103</v>
      </c>
      <c r="D35" s="26" t="s">
        <v>104</v>
      </c>
      <c r="E35" s="27">
        <v>85000</v>
      </c>
      <c r="F35" s="28">
        <v>1011.5425</v>
      </c>
      <c r="G35" s="29">
        <v>9.0474800000000001E-3</v>
      </c>
      <c r="H35" s="24" t="s">
        <v>151</v>
      </c>
    </row>
    <row r="36" spans="1:8" x14ac:dyDescent="0.2">
      <c r="A36" s="22"/>
      <c r="B36" s="22"/>
      <c r="C36" s="23" t="s">
        <v>150</v>
      </c>
      <c r="D36" s="22"/>
      <c r="E36" s="22" t="s">
        <v>151</v>
      </c>
      <c r="F36" s="30">
        <v>105270.9947735</v>
      </c>
      <c r="G36" s="31">
        <v>0.94156883000000002</v>
      </c>
      <c r="H36" s="24" t="s">
        <v>151</v>
      </c>
    </row>
    <row r="37" spans="1:8" x14ac:dyDescent="0.2">
      <c r="A37" s="22"/>
      <c r="B37" s="22"/>
      <c r="C37" s="32"/>
      <c r="D37" s="22"/>
      <c r="E37" s="22"/>
      <c r="F37" s="33"/>
      <c r="G37" s="33"/>
      <c r="H37" s="24" t="s">
        <v>151</v>
      </c>
    </row>
    <row r="38" spans="1:8" x14ac:dyDescent="0.2">
      <c r="A38" s="22"/>
      <c r="B38" s="22"/>
      <c r="C38" s="23" t="s">
        <v>152</v>
      </c>
      <c r="D38" s="22"/>
      <c r="E38" s="22"/>
      <c r="F38" s="22"/>
      <c r="G38" s="22"/>
      <c r="H38" s="24" t="s">
        <v>151</v>
      </c>
    </row>
    <row r="39" spans="1:8" x14ac:dyDescent="0.2">
      <c r="A39" s="22"/>
      <c r="B39" s="22"/>
      <c r="C39" s="23" t="s">
        <v>150</v>
      </c>
      <c r="D39" s="22"/>
      <c r="E39" s="22" t="s">
        <v>151</v>
      </c>
      <c r="F39" s="34" t="s">
        <v>153</v>
      </c>
      <c r="G39" s="31">
        <v>0</v>
      </c>
      <c r="H39" s="24" t="s">
        <v>151</v>
      </c>
    </row>
    <row r="40" spans="1:8" x14ac:dyDescent="0.2">
      <c r="A40" s="22"/>
      <c r="B40" s="22"/>
      <c r="C40" s="32"/>
      <c r="D40" s="22"/>
      <c r="E40" s="22"/>
      <c r="F40" s="33"/>
      <c r="G40" s="33"/>
      <c r="H40" s="24" t="s">
        <v>151</v>
      </c>
    </row>
    <row r="41" spans="1:8" x14ac:dyDescent="0.2">
      <c r="A41" s="22"/>
      <c r="B41" s="22"/>
      <c r="C41" s="23" t="s">
        <v>154</v>
      </c>
      <c r="D41" s="22"/>
      <c r="E41" s="22"/>
      <c r="F41" s="22"/>
      <c r="G41" s="22"/>
      <c r="H41" s="24" t="s">
        <v>151</v>
      </c>
    </row>
    <row r="42" spans="1:8" x14ac:dyDescent="0.2">
      <c r="A42" s="22"/>
      <c r="B42" s="22"/>
      <c r="C42" s="23" t="s">
        <v>150</v>
      </c>
      <c r="D42" s="22"/>
      <c r="E42" s="22" t="s">
        <v>151</v>
      </c>
      <c r="F42" s="34" t="s">
        <v>153</v>
      </c>
      <c r="G42" s="31">
        <v>0</v>
      </c>
      <c r="H42" s="24" t="s">
        <v>151</v>
      </c>
    </row>
    <row r="43" spans="1:8" x14ac:dyDescent="0.2">
      <c r="A43" s="22"/>
      <c r="B43" s="22"/>
      <c r="C43" s="32"/>
      <c r="D43" s="22"/>
      <c r="E43" s="22"/>
      <c r="F43" s="33"/>
      <c r="G43" s="33"/>
      <c r="H43" s="24" t="s">
        <v>151</v>
      </c>
    </row>
    <row r="44" spans="1:8" x14ac:dyDescent="0.2">
      <c r="A44" s="22"/>
      <c r="B44" s="22"/>
      <c r="C44" s="23" t="s">
        <v>155</v>
      </c>
      <c r="D44" s="22"/>
      <c r="E44" s="22"/>
      <c r="F44" s="22"/>
      <c r="G44" s="22"/>
      <c r="H44" s="24" t="s">
        <v>151</v>
      </c>
    </row>
    <row r="45" spans="1:8" x14ac:dyDescent="0.2">
      <c r="A45" s="22"/>
      <c r="B45" s="22"/>
      <c r="C45" s="23" t="s">
        <v>150</v>
      </c>
      <c r="D45" s="22"/>
      <c r="E45" s="22" t="s">
        <v>151</v>
      </c>
      <c r="F45" s="34" t="s">
        <v>153</v>
      </c>
      <c r="G45" s="31">
        <v>0</v>
      </c>
      <c r="H45" s="24" t="s">
        <v>151</v>
      </c>
    </row>
    <row r="46" spans="1:8" x14ac:dyDescent="0.2">
      <c r="A46" s="22"/>
      <c r="B46" s="22"/>
      <c r="C46" s="32"/>
      <c r="D46" s="22"/>
      <c r="E46" s="22"/>
      <c r="F46" s="33"/>
      <c r="G46" s="33"/>
      <c r="H46" s="24" t="s">
        <v>151</v>
      </c>
    </row>
    <row r="47" spans="1:8" x14ac:dyDescent="0.2">
      <c r="A47" s="22"/>
      <c r="B47" s="22"/>
      <c r="C47" s="23" t="s">
        <v>156</v>
      </c>
      <c r="D47" s="22"/>
      <c r="E47" s="22"/>
      <c r="F47" s="33"/>
      <c r="G47" s="33"/>
      <c r="H47" s="24" t="s">
        <v>151</v>
      </c>
    </row>
    <row r="48" spans="1:8" x14ac:dyDescent="0.2">
      <c r="A48" s="22"/>
      <c r="B48" s="22"/>
      <c r="C48" s="23" t="s">
        <v>150</v>
      </c>
      <c r="D48" s="22"/>
      <c r="E48" s="22" t="s">
        <v>151</v>
      </c>
      <c r="F48" s="34" t="s">
        <v>153</v>
      </c>
      <c r="G48" s="31">
        <v>0</v>
      </c>
      <c r="H48" s="24" t="s">
        <v>151</v>
      </c>
    </row>
    <row r="49" spans="1:8" x14ac:dyDescent="0.2">
      <c r="A49" s="22"/>
      <c r="B49" s="22"/>
      <c r="C49" s="32"/>
      <c r="D49" s="22"/>
      <c r="E49" s="22"/>
      <c r="F49" s="33"/>
      <c r="G49" s="33"/>
      <c r="H49" s="24" t="s">
        <v>151</v>
      </c>
    </row>
    <row r="50" spans="1:8" x14ac:dyDescent="0.2">
      <c r="A50" s="22"/>
      <c r="B50" s="22"/>
      <c r="C50" s="23" t="s">
        <v>157</v>
      </c>
      <c r="D50" s="22"/>
      <c r="E50" s="22"/>
      <c r="F50" s="33"/>
      <c r="G50" s="33"/>
      <c r="H50" s="24" t="s">
        <v>151</v>
      </c>
    </row>
    <row r="51" spans="1:8" x14ac:dyDescent="0.2">
      <c r="A51" s="22"/>
      <c r="B51" s="22"/>
      <c r="C51" s="23" t="s">
        <v>150</v>
      </c>
      <c r="D51" s="22"/>
      <c r="E51" s="22" t="s">
        <v>151</v>
      </c>
      <c r="F51" s="34" t="s">
        <v>153</v>
      </c>
      <c r="G51" s="31">
        <v>0</v>
      </c>
      <c r="H51" s="24" t="s">
        <v>151</v>
      </c>
    </row>
    <row r="52" spans="1:8" x14ac:dyDescent="0.2">
      <c r="A52" s="22"/>
      <c r="B52" s="22"/>
      <c r="C52" s="32"/>
      <c r="D52" s="22"/>
      <c r="E52" s="22"/>
      <c r="F52" s="33"/>
      <c r="G52" s="33"/>
      <c r="H52" s="24" t="s">
        <v>151</v>
      </c>
    </row>
    <row r="53" spans="1:8" x14ac:dyDescent="0.2">
      <c r="A53" s="22"/>
      <c r="B53" s="22"/>
      <c r="C53" s="23" t="s">
        <v>158</v>
      </c>
      <c r="D53" s="22"/>
      <c r="E53" s="22"/>
      <c r="F53" s="30">
        <v>105270.9947735</v>
      </c>
      <c r="G53" s="31">
        <v>0.94156883000000002</v>
      </c>
      <c r="H53" s="24" t="s">
        <v>151</v>
      </c>
    </row>
    <row r="54" spans="1:8" x14ac:dyDescent="0.2">
      <c r="A54" s="22"/>
      <c r="B54" s="22"/>
      <c r="C54" s="32"/>
      <c r="D54" s="22"/>
      <c r="E54" s="22"/>
      <c r="F54" s="33"/>
      <c r="G54" s="33"/>
      <c r="H54" s="24" t="s">
        <v>151</v>
      </c>
    </row>
    <row r="55" spans="1:8" x14ac:dyDescent="0.2">
      <c r="A55" s="22"/>
      <c r="B55" s="22"/>
      <c r="C55" s="23" t="s">
        <v>159</v>
      </c>
      <c r="D55" s="22"/>
      <c r="E55" s="22"/>
      <c r="F55" s="33"/>
      <c r="G55" s="33"/>
      <c r="H55" s="24" t="s">
        <v>151</v>
      </c>
    </row>
    <row r="56" spans="1:8" x14ac:dyDescent="0.2">
      <c r="A56" s="22"/>
      <c r="B56" s="22"/>
      <c r="C56" s="23" t="s">
        <v>10</v>
      </c>
      <c r="D56" s="22"/>
      <c r="E56" s="22"/>
      <c r="F56" s="33"/>
      <c r="G56" s="33"/>
      <c r="H56" s="24" t="s">
        <v>151</v>
      </c>
    </row>
    <row r="57" spans="1:8" x14ac:dyDescent="0.2">
      <c r="A57" s="22"/>
      <c r="B57" s="22"/>
      <c r="C57" s="23" t="s">
        <v>150</v>
      </c>
      <c r="D57" s="22"/>
      <c r="E57" s="22" t="s">
        <v>151</v>
      </c>
      <c r="F57" s="34" t="s">
        <v>153</v>
      </c>
      <c r="G57" s="31">
        <v>0</v>
      </c>
      <c r="H57" s="24" t="s">
        <v>151</v>
      </c>
    </row>
    <row r="58" spans="1:8" x14ac:dyDescent="0.2">
      <c r="A58" s="22"/>
      <c r="B58" s="22"/>
      <c r="C58" s="32"/>
      <c r="D58" s="22"/>
      <c r="E58" s="22"/>
      <c r="F58" s="33"/>
      <c r="G58" s="33"/>
      <c r="H58" s="24" t="s">
        <v>151</v>
      </c>
    </row>
    <row r="59" spans="1:8" x14ac:dyDescent="0.2">
      <c r="A59" s="22"/>
      <c r="B59" s="22"/>
      <c r="C59" s="23" t="s">
        <v>160</v>
      </c>
      <c r="D59" s="22"/>
      <c r="E59" s="22"/>
      <c r="F59" s="22"/>
      <c r="G59" s="22"/>
      <c r="H59" s="24" t="s">
        <v>151</v>
      </c>
    </row>
    <row r="60" spans="1:8" x14ac:dyDescent="0.2">
      <c r="A60" s="22"/>
      <c r="B60" s="22"/>
      <c r="C60" s="23" t="s">
        <v>150</v>
      </c>
      <c r="D60" s="22"/>
      <c r="E60" s="22" t="s">
        <v>151</v>
      </c>
      <c r="F60" s="34" t="s">
        <v>153</v>
      </c>
      <c r="G60" s="31">
        <v>0</v>
      </c>
      <c r="H60" s="24" t="s">
        <v>151</v>
      </c>
    </row>
    <row r="61" spans="1:8" x14ac:dyDescent="0.2">
      <c r="A61" s="22"/>
      <c r="B61" s="22"/>
      <c r="C61" s="32"/>
      <c r="D61" s="22"/>
      <c r="E61" s="22"/>
      <c r="F61" s="33"/>
      <c r="G61" s="33"/>
      <c r="H61" s="24" t="s">
        <v>151</v>
      </c>
    </row>
    <row r="62" spans="1:8" x14ac:dyDescent="0.2">
      <c r="A62" s="22"/>
      <c r="B62" s="22"/>
      <c r="C62" s="23" t="s">
        <v>161</v>
      </c>
      <c r="D62" s="22"/>
      <c r="E62" s="22"/>
      <c r="F62" s="22"/>
      <c r="G62" s="22"/>
      <c r="H62" s="24" t="s">
        <v>151</v>
      </c>
    </row>
    <row r="63" spans="1:8" x14ac:dyDescent="0.2">
      <c r="A63" s="22"/>
      <c r="B63" s="22"/>
      <c r="C63" s="23" t="s">
        <v>150</v>
      </c>
      <c r="D63" s="22"/>
      <c r="E63" s="22" t="s">
        <v>151</v>
      </c>
      <c r="F63" s="34" t="s">
        <v>153</v>
      </c>
      <c r="G63" s="31">
        <v>0</v>
      </c>
      <c r="H63" s="24" t="s">
        <v>151</v>
      </c>
    </row>
    <row r="64" spans="1:8" x14ac:dyDescent="0.2">
      <c r="A64" s="22"/>
      <c r="B64" s="22"/>
      <c r="C64" s="32"/>
      <c r="D64" s="22"/>
      <c r="E64" s="22"/>
      <c r="F64" s="33"/>
      <c r="G64" s="33"/>
      <c r="H64" s="24" t="s">
        <v>151</v>
      </c>
    </row>
    <row r="65" spans="1:8" x14ac:dyDescent="0.2">
      <c r="A65" s="22"/>
      <c r="B65" s="22"/>
      <c r="C65" s="23" t="s">
        <v>162</v>
      </c>
      <c r="D65" s="22"/>
      <c r="E65" s="22"/>
      <c r="F65" s="33"/>
      <c r="G65" s="33"/>
      <c r="H65" s="24" t="s">
        <v>151</v>
      </c>
    </row>
    <row r="66" spans="1:8" x14ac:dyDescent="0.2">
      <c r="A66" s="22"/>
      <c r="B66" s="22"/>
      <c r="C66" s="23" t="s">
        <v>150</v>
      </c>
      <c r="D66" s="22"/>
      <c r="E66" s="22" t="s">
        <v>151</v>
      </c>
      <c r="F66" s="34" t="s">
        <v>153</v>
      </c>
      <c r="G66" s="31">
        <v>0</v>
      </c>
      <c r="H66" s="24" t="s">
        <v>151</v>
      </c>
    </row>
    <row r="67" spans="1:8" x14ac:dyDescent="0.2">
      <c r="A67" s="22"/>
      <c r="B67" s="22"/>
      <c r="C67" s="32"/>
      <c r="D67" s="22"/>
      <c r="E67" s="22"/>
      <c r="F67" s="33"/>
      <c r="G67" s="33"/>
      <c r="H67" s="24" t="s">
        <v>151</v>
      </c>
    </row>
    <row r="68" spans="1:8" x14ac:dyDescent="0.2">
      <c r="A68" s="22"/>
      <c r="B68" s="22"/>
      <c r="C68" s="23" t="s">
        <v>163</v>
      </c>
      <c r="D68" s="22"/>
      <c r="E68" s="22"/>
      <c r="F68" s="30">
        <v>0</v>
      </c>
      <c r="G68" s="31">
        <v>0</v>
      </c>
      <c r="H68" s="24" t="s">
        <v>151</v>
      </c>
    </row>
    <row r="69" spans="1:8" x14ac:dyDescent="0.2">
      <c r="A69" s="22"/>
      <c r="B69" s="22"/>
      <c r="C69" s="32"/>
      <c r="D69" s="22"/>
      <c r="E69" s="22"/>
      <c r="F69" s="33"/>
      <c r="G69" s="33"/>
      <c r="H69" s="24" t="s">
        <v>151</v>
      </c>
    </row>
    <row r="70" spans="1:8" x14ac:dyDescent="0.2">
      <c r="A70" s="22"/>
      <c r="B70" s="22"/>
      <c r="C70" s="23" t="s">
        <v>164</v>
      </c>
      <c r="D70" s="22"/>
      <c r="E70" s="22"/>
      <c r="F70" s="33"/>
      <c r="G70" s="33"/>
      <c r="H70" s="24" t="s">
        <v>151</v>
      </c>
    </row>
    <row r="71" spans="1:8" x14ac:dyDescent="0.2">
      <c r="A71" s="22"/>
      <c r="B71" s="22"/>
      <c r="C71" s="23" t="s">
        <v>165</v>
      </c>
      <c r="D71" s="22"/>
      <c r="E71" s="22"/>
      <c r="F71" s="33"/>
      <c r="G71" s="33"/>
      <c r="H71" s="24" t="s">
        <v>151</v>
      </c>
    </row>
    <row r="72" spans="1:8" x14ac:dyDescent="0.2">
      <c r="A72" s="22"/>
      <c r="B72" s="22"/>
      <c r="C72" s="23" t="s">
        <v>150</v>
      </c>
      <c r="D72" s="22"/>
      <c r="E72" s="22" t="s">
        <v>151</v>
      </c>
      <c r="F72" s="34" t="s">
        <v>153</v>
      </c>
      <c r="G72" s="31">
        <v>0</v>
      </c>
      <c r="H72" s="24" t="s">
        <v>151</v>
      </c>
    </row>
    <row r="73" spans="1:8" x14ac:dyDescent="0.2">
      <c r="A73" s="22"/>
      <c r="B73" s="22"/>
      <c r="C73" s="32"/>
      <c r="D73" s="22"/>
      <c r="E73" s="22"/>
      <c r="F73" s="33"/>
      <c r="G73" s="33"/>
      <c r="H73" s="24" t="s">
        <v>151</v>
      </c>
    </row>
    <row r="74" spans="1:8" x14ac:dyDescent="0.2">
      <c r="A74" s="22"/>
      <c r="B74" s="22"/>
      <c r="C74" s="23" t="s">
        <v>166</v>
      </c>
      <c r="D74" s="22"/>
      <c r="E74" s="22"/>
      <c r="F74" s="33"/>
      <c r="G74" s="33"/>
      <c r="H74" s="24" t="s">
        <v>151</v>
      </c>
    </row>
    <row r="75" spans="1:8" x14ac:dyDescent="0.2">
      <c r="A75" s="22"/>
      <c r="B75" s="22"/>
      <c r="C75" s="23" t="s">
        <v>150</v>
      </c>
      <c r="D75" s="22"/>
      <c r="E75" s="22" t="s">
        <v>151</v>
      </c>
      <c r="F75" s="34" t="s">
        <v>153</v>
      </c>
      <c r="G75" s="31">
        <v>0</v>
      </c>
      <c r="H75" s="24" t="s">
        <v>151</v>
      </c>
    </row>
    <row r="76" spans="1:8" x14ac:dyDescent="0.2">
      <c r="A76" s="22"/>
      <c r="B76" s="22"/>
      <c r="C76" s="32"/>
      <c r="D76" s="22"/>
      <c r="E76" s="22"/>
      <c r="F76" s="33"/>
      <c r="G76" s="33"/>
      <c r="H76" s="24" t="s">
        <v>151</v>
      </c>
    </row>
    <row r="77" spans="1:8" x14ac:dyDescent="0.2">
      <c r="A77" s="22"/>
      <c r="B77" s="22"/>
      <c r="C77" s="23" t="s">
        <v>167</v>
      </c>
      <c r="D77" s="22"/>
      <c r="E77" s="22"/>
      <c r="F77" s="33"/>
      <c r="G77" s="33"/>
      <c r="H77" s="24" t="s">
        <v>151</v>
      </c>
    </row>
    <row r="78" spans="1:8" x14ac:dyDescent="0.2">
      <c r="A78" s="22"/>
      <c r="B78" s="22"/>
      <c r="C78" s="23" t="s">
        <v>150</v>
      </c>
      <c r="D78" s="22"/>
      <c r="E78" s="22" t="s">
        <v>151</v>
      </c>
      <c r="F78" s="34" t="s">
        <v>153</v>
      </c>
      <c r="G78" s="31">
        <v>0</v>
      </c>
      <c r="H78" s="24" t="s">
        <v>151</v>
      </c>
    </row>
    <row r="79" spans="1:8" x14ac:dyDescent="0.2">
      <c r="A79" s="22"/>
      <c r="B79" s="22"/>
      <c r="C79" s="32"/>
      <c r="D79" s="22"/>
      <c r="E79" s="22"/>
      <c r="F79" s="33"/>
      <c r="G79" s="33"/>
      <c r="H79" s="24" t="s">
        <v>151</v>
      </c>
    </row>
    <row r="80" spans="1:8" x14ac:dyDescent="0.2">
      <c r="A80" s="22"/>
      <c r="B80" s="22"/>
      <c r="C80" s="23" t="s">
        <v>168</v>
      </c>
      <c r="D80" s="22"/>
      <c r="E80" s="22"/>
      <c r="F80" s="33"/>
      <c r="G80" s="33"/>
      <c r="H80" s="24" t="s">
        <v>151</v>
      </c>
    </row>
    <row r="81" spans="1:8" x14ac:dyDescent="0.2">
      <c r="A81" s="25">
        <v>1</v>
      </c>
      <c r="B81" s="26"/>
      <c r="C81" s="26" t="s">
        <v>169</v>
      </c>
      <c r="D81" s="26"/>
      <c r="E81" s="35"/>
      <c r="F81" s="28">
        <v>6751.2106875179998</v>
      </c>
      <c r="G81" s="29">
        <v>6.0384439999999998E-2</v>
      </c>
      <c r="H81" s="24">
        <v>6.66</v>
      </c>
    </row>
    <row r="82" spans="1:8" x14ac:dyDescent="0.2">
      <c r="A82" s="22"/>
      <c r="B82" s="22"/>
      <c r="C82" s="23" t="s">
        <v>150</v>
      </c>
      <c r="D82" s="22"/>
      <c r="E82" s="22" t="s">
        <v>151</v>
      </c>
      <c r="F82" s="30">
        <v>6751.2106875179998</v>
      </c>
      <c r="G82" s="31">
        <v>6.0384439999999998E-2</v>
      </c>
      <c r="H82" s="24" t="s">
        <v>151</v>
      </c>
    </row>
    <row r="83" spans="1:8" x14ac:dyDescent="0.2">
      <c r="A83" s="22"/>
      <c r="B83" s="22"/>
      <c r="C83" s="32"/>
      <c r="D83" s="22"/>
      <c r="E83" s="22"/>
      <c r="F83" s="33"/>
      <c r="G83" s="33"/>
      <c r="H83" s="24" t="s">
        <v>151</v>
      </c>
    </row>
    <row r="84" spans="1:8" x14ac:dyDescent="0.2">
      <c r="A84" s="22"/>
      <c r="B84" s="22"/>
      <c r="C84" s="23" t="s">
        <v>170</v>
      </c>
      <c r="D84" s="22"/>
      <c r="E84" s="22"/>
      <c r="F84" s="30">
        <v>6751.2106875179998</v>
      </c>
      <c r="G84" s="31">
        <v>6.0384439999999998E-2</v>
      </c>
      <c r="H84" s="24" t="s">
        <v>151</v>
      </c>
    </row>
    <row r="85" spans="1:8" x14ac:dyDescent="0.2">
      <c r="A85" s="22"/>
      <c r="B85" s="22"/>
      <c r="C85" s="33"/>
      <c r="D85" s="22"/>
      <c r="E85" s="22"/>
      <c r="F85" s="22"/>
      <c r="G85" s="22"/>
      <c r="H85" s="24" t="s">
        <v>151</v>
      </c>
    </row>
    <row r="86" spans="1:8" x14ac:dyDescent="0.2">
      <c r="A86" s="22"/>
      <c r="B86" s="22"/>
      <c r="C86" s="23" t="s">
        <v>171</v>
      </c>
      <c r="D86" s="22"/>
      <c r="E86" s="22"/>
      <c r="F86" s="22"/>
      <c r="G86" s="22"/>
      <c r="H86" s="24" t="s">
        <v>151</v>
      </c>
    </row>
    <row r="87" spans="1:8" x14ac:dyDescent="0.2">
      <c r="A87" s="22"/>
      <c r="B87" s="22"/>
      <c r="C87" s="23" t="s">
        <v>172</v>
      </c>
      <c r="D87" s="22"/>
      <c r="E87" s="22"/>
      <c r="F87" s="22"/>
      <c r="G87" s="22"/>
      <c r="H87" s="24" t="s">
        <v>151</v>
      </c>
    </row>
    <row r="88" spans="1:8" x14ac:dyDescent="0.2">
      <c r="A88" s="22"/>
      <c r="B88" s="22"/>
      <c r="C88" s="23" t="s">
        <v>150</v>
      </c>
      <c r="D88" s="22"/>
      <c r="E88" s="22" t="s">
        <v>151</v>
      </c>
      <c r="F88" s="34" t="s">
        <v>153</v>
      </c>
      <c r="G88" s="31">
        <v>0</v>
      </c>
      <c r="H88" s="24" t="s">
        <v>151</v>
      </c>
    </row>
    <row r="89" spans="1:8" x14ac:dyDescent="0.2">
      <c r="A89" s="22"/>
      <c r="B89" s="22"/>
      <c r="C89" s="32"/>
      <c r="D89" s="22"/>
      <c r="E89" s="22"/>
      <c r="F89" s="33"/>
      <c r="G89" s="33"/>
      <c r="H89" s="24" t="s">
        <v>151</v>
      </c>
    </row>
    <row r="90" spans="1:8" x14ac:dyDescent="0.2">
      <c r="A90" s="22"/>
      <c r="B90" s="22"/>
      <c r="C90" s="23" t="s">
        <v>173</v>
      </c>
      <c r="D90" s="22"/>
      <c r="E90" s="22"/>
      <c r="F90" s="22"/>
      <c r="G90" s="22"/>
      <c r="H90" s="24" t="s">
        <v>151</v>
      </c>
    </row>
    <row r="91" spans="1:8" x14ac:dyDescent="0.2">
      <c r="A91" s="22"/>
      <c r="B91" s="22"/>
      <c r="C91" s="23" t="s">
        <v>174</v>
      </c>
      <c r="D91" s="22"/>
      <c r="E91" s="22"/>
      <c r="F91" s="22"/>
      <c r="G91" s="22"/>
      <c r="H91" s="24" t="s">
        <v>151</v>
      </c>
    </row>
    <row r="92" spans="1:8" x14ac:dyDescent="0.2">
      <c r="A92" s="22"/>
      <c r="B92" s="22"/>
      <c r="C92" s="23" t="s">
        <v>150</v>
      </c>
      <c r="D92" s="22"/>
      <c r="E92" s="22" t="s">
        <v>151</v>
      </c>
      <c r="F92" s="34" t="s">
        <v>153</v>
      </c>
      <c r="G92" s="31">
        <v>0</v>
      </c>
      <c r="H92" s="24" t="s">
        <v>151</v>
      </c>
    </row>
    <row r="93" spans="1:8" x14ac:dyDescent="0.2">
      <c r="A93" s="22"/>
      <c r="B93" s="22"/>
      <c r="C93" s="32"/>
      <c r="D93" s="22"/>
      <c r="E93" s="22"/>
      <c r="F93" s="33"/>
      <c r="G93" s="33"/>
      <c r="H93" s="24" t="s">
        <v>151</v>
      </c>
    </row>
    <row r="94" spans="1:8" x14ac:dyDescent="0.2">
      <c r="A94" s="22"/>
      <c r="B94" s="22"/>
      <c r="C94" s="23" t="s">
        <v>175</v>
      </c>
      <c r="D94" s="22"/>
      <c r="E94" s="22"/>
      <c r="F94" s="33"/>
      <c r="G94" s="33"/>
      <c r="H94" s="24" t="s">
        <v>151</v>
      </c>
    </row>
    <row r="95" spans="1:8" x14ac:dyDescent="0.2">
      <c r="A95" s="22"/>
      <c r="B95" s="22"/>
      <c r="C95" s="23" t="s">
        <v>150</v>
      </c>
      <c r="D95" s="22"/>
      <c r="E95" s="22" t="s">
        <v>151</v>
      </c>
      <c r="F95" s="34" t="s">
        <v>153</v>
      </c>
      <c r="G95" s="31">
        <v>0</v>
      </c>
      <c r="H95" s="24" t="s">
        <v>151</v>
      </c>
    </row>
    <row r="96" spans="1:8" x14ac:dyDescent="0.2">
      <c r="A96" s="22"/>
      <c r="B96" s="22"/>
      <c r="C96" s="32"/>
      <c r="D96" s="22"/>
      <c r="E96" s="22"/>
      <c r="F96" s="33"/>
      <c r="G96" s="33"/>
      <c r="H96" s="24" t="s">
        <v>151</v>
      </c>
    </row>
    <row r="97" spans="1:16" x14ac:dyDescent="0.2">
      <c r="A97" s="35"/>
      <c r="B97" s="26"/>
      <c r="C97" s="26" t="s">
        <v>176</v>
      </c>
      <c r="D97" s="26"/>
      <c r="E97" s="35"/>
      <c r="F97" s="28">
        <v>-218.3834856</v>
      </c>
      <c r="G97" s="29">
        <v>-1.95327E-3</v>
      </c>
      <c r="H97" s="24" t="s">
        <v>151</v>
      </c>
    </row>
    <row r="98" spans="1:16" x14ac:dyDescent="0.2">
      <c r="A98" s="32"/>
      <c r="B98" s="32"/>
      <c r="C98" s="23" t="s">
        <v>177</v>
      </c>
      <c r="D98" s="33"/>
      <c r="E98" s="33"/>
      <c r="F98" s="30">
        <v>111803.821975418</v>
      </c>
      <c r="G98" s="36">
        <v>1</v>
      </c>
      <c r="H98" s="24" t="s">
        <v>151</v>
      </c>
    </row>
    <row r="99" spans="1:16" x14ac:dyDescent="0.2">
      <c r="A99" s="37"/>
      <c r="B99" s="37"/>
      <c r="C99" s="37"/>
      <c r="D99" s="38"/>
      <c r="E99" s="38"/>
      <c r="F99" s="38"/>
      <c r="G99" s="38"/>
    </row>
    <row r="100" spans="1:16" x14ac:dyDescent="0.2">
      <c r="A100" s="39"/>
      <c r="B100" s="230" t="s">
        <v>901</v>
      </c>
      <c r="C100" s="230"/>
      <c r="D100" s="230"/>
      <c r="E100" s="230"/>
      <c r="F100" s="230"/>
      <c r="G100" s="230"/>
      <c r="H100" s="230"/>
    </row>
    <row r="101" spans="1:16" x14ac:dyDescent="0.2">
      <c r="A101" s="39"/>
      <c r="B101" s="230" t="s">
        <v>902</v>
      </c>
      <c r="C101" s="230"/>
      <c r="D101" s="230"/>
      <c r="E101" s="230"/>
      <c r="F101" s="230"/>
      <c r="G101" s="230"/>
      <c r="H101" s="230"/>
    </row>
    <row r="102" spans="1:16" x14ac:dyDescent="0.2">
      <c r="A102" s="39"/>
      <c r="B102" s="230" t="s">
        <v>903</v>
      </c>
      <c r="C102" s="230"/>
      <c r="D102" s="230"/>
      <c r="E102" s="230"/>
      <c r="F102" s="230"/>
      <c r="G102" s="230"/>
      <c r="H102" s="230"/>
    </row>
    <row r="103" spans="1:16" s="43" customFormat="1" ht="66.75" customHeight="1" x14ac:dyDescent="0.25">
      <c r="A103" s="42"/>
      <c r="B103" s="231" t="s">
        <v>904</v>
      </c>
      <c r="C103" s="231"/>
      <c r="D103" s="231"/>
      <c r="E103" s="231"/>
      <c r="F103" s="231"/>
      <c r="G103" s="231"/>
      <c r="H103" s="231"/>
      <c r="I103"/>
      <c r="J103"/>
      <c r="K103"/>
      <c r="L103"/>
      <c r="M103"/>
      <c r="N103"/>
      <c r="O103"/>
      <c r="P103"/>
    </row>
    <row r="104" spans="1:16" x14ac:dyDescent="0.2">
      <c r="A104" s="39"/>
      <c r="B104" s="230" t="s">
        <v>905</v>
      </c>
      <c r="C104" s="230"/>
      <c r="D104" s="230"/>
      <c r="E104" s="230"/>
      <c r="F104" s="230"/>
      <c r="G104" s="230"/>
      <c r="H104" s="230"/>
    </row>
    <row r="105" spans="1:16" x14ac:dyDescent="0.2">
      <c r="A105" s="44"/>
      <c r="B105" s="44"/>
      <c r="C105" s="44"/>
      <c r="D105" s="45"/>
      <c r="E105" s="45"/>
      <c r="F105" s="45"/>
      <c r="G105" s="45"/>
    </row>
    <row r="106" spans="1:16" x14ac:dyDescent="0.2">
      <c r="A106" s="44"/>
      <c r="B106" s="232" t="s">
        <v>178</v>
      </c>
      <c r="C106" s="233"/>
      <c r="D106" s="234"/>
      <c r="E106" s="46"/>
      <c r="F106" s="45"/>
      <c r="G106" s="45"/>
    </row>
    <row r="107" spans="1:16" x14ac:dyDescent="0.2">
      <c r="A107" s="44"/>
      <c r="B107" s="227" t="s">
        <v>179</v>
      </c>
      <c r="C107" s="228"/>
      <c r="D107" s="23" t="s">
        <v>180</v>
      </c>
      <c r="E107" s="46"/>
      <c r="F107" s="45"/>
      <c r="G107" s="45"/>
    </row>
    <row r="108" spans="1:16" x14ac:dyDescent="0.2">
      <c r="A108" s="44"/>
      <c r="B108" s="227" t="s">
        <v>181</v>
      </c>
      <c r="C108" s="228"/>
      <c r="D108" s="23" t="s">
        <v>180</v>
      </c>
      <c r="E108" s="46"/>
      <c r="F108" s="45"/>
      <c r="G108" s="45"/>
    </row>
    <row r="109" spans="1:16" x14ac:dyDescent="0.2">
      <c r="A109" s="44"/>
      <c r="B109" s="227" t="s">
        <v>182</v>
      </c>
      <c r="C109" s="228"/>
      <c r="D109" s="33" t="s">
        <v>151</v>
      </c>
      <c r="E109" s="46"/>
      <c r="F109" s="45"/>
      <c r="G109" s="45"/>
    </row>
    <row r="110" spans="1:16" x14ac:dyDescent="0.2">
      <c r="A110" s="48"/>
      <c r="B110" s="49" t="s">
        <v>151</v>
      </c>
      <c r="C110" s="49" t="s">
        <v>908</v>
      </c>
      <c r="D110" s="49" t="s">
        <v>183</v>
      </c>
      <c r="E110" s="48"/>
      <c r="F110" s="48"/>
      <c r="G110" s="48"/>
      <c r="H110" s="48"/>
    </row>
    <row r="111" spans="1:16" x14ac:dyDescent="0.2">
      <c r="A111" s="50"/>
      <c r="B111" s="51" t="s">
        <v>184</v>
      </c>
      <c r="C111" s="52">
        <v>45596</v>
      </c>
      <c r="D111" s="52">
        <v>45626</v>
      </c>
      <c r="E111" s="50"/>
      <c r="F111" s="50"/>
      <c r="G111" s="50"/>
    </row>
    <row r="112" spans="1:16" x14ac:dyDescent="0.2">
      <c r="A112" s="50"/>
      <c r="B112" s="26" t="s">
        <v>185</v>
      </c>
      <c r="C112" s="53">
        <v>176.79910000000001</v>
      </c>
      <c r="D112" s="53">
        <v>178.5248</v>
      </c>
      <c r="E112" s="50"/>
      <c r="F112" s="54"/>
      <c r="G112" s="55"/>
    </row>
    <row r="113" spans="1:7" ht="25.5" x14ac:dyDescent="0.2">
      <c r="A113" s="50"/>
      <c r="B113" s="26" t="s">
        <v>1082</v>
      </c>
      <c r="C113" s="53">
        <v>46.816200000000002</v>
      </c>
      <c r="D113" s="53">
        <v>47.273200000000003</v>
      </c>
      <c r="E113" s="50"/>
      <c r="F113" s="54"/>
      <c r="G113" s="55"/>
    </row>
    <row r="114" spans="1:7" x14ac:dyDescent="0.2">
      <c r="A114" s="50"/>
      <c r="B114" s="26" t="s">
        <v>186</v>
      </c>
      <c r="C114" s="53">
        <v>160.74860000000001</v>
      </c>
      <c r="D114" s="53">
        <v>162.1842</v>
      </c>
      <c r="E114" s="50"/>
      <c r="F114" s="54"/>
      <c r="G114" s="55"/>
    </row>
    <row r="115" spans="1:7" ht="25.5" x14ac:dyDescent="0.2">
      <c r="A115" s="50"/>
      <c r="B115" s="26" t="s">
        <v>1083</v>
      </c>
      <c r="C115" s="53">
        <v>43.35</v>
      </c>
      <c r="D115" s="53">
        <v>43.737099999999998</v>
      </c>
      <c r="E115" s="50"/>
      <c r="F115" s="54"/>
      <c r="G115" s="55"/>
    </row>
    <row r="116" spans="1:7" x14ac:dyDescent="0.2">
      <c r="A116" s="50"/>
      <c r="B116" s="50"/>
      <c r="C116" s="50"/>
      <c r="D116" s="50"/>
      <c r="E116" s="50"/>
      <c r="F116" s="50"/>
      <c r="G116" s="50"/>
    </row>
    <row r="117" spans="1:7" x14ac:dyDescent="0.2">
      <c r="A117" s="48"/>
      <c r="B117" s="235" t="s">
        <v>910</v>
      </c>
      <c r="C117" s="236"/>
      <c r="D117" s="47" t="s">
        <v>180</v>
      </c>
      <c r="E117" s="48"/>
      <c r="F117" s="48"/>
      <c r="G117" s="48"/>
    </row>
    <row r="118" spans="1:7" x14ac:dyDescent="0.2">
      <c r="A118" s="48"/>
      <c r="B118" s="91"/>
      <c r="C118" s="91"/>
      <c r="D118" s="91"/>
      <c r="E118" s="48"/>
      <c r="F118" s="48"/>
      <c r="G118" s="48"/>
    </row>
    <row r="119" spans="1:7" ht="29.1" customHeight="1" x14ac:dyDescent="0.2">
      <c r="A119" s="48"/>
      <c r="B119" s="235" t="s">
        <v>187</v>
      </c>
      <c r="C119" s="236"/>
      <c r="D119" s="47" t="s">
        <v>180</v>
      </c>
      <c r="E119" s="58"/>
      <c r="F119" s="48"/>
      <c r="G119" s="48"/>
    </row>
    <row r="120" spans="1:7" ht="29.1" customHeight="1" x14ac:dyDescent="0.2">
      <c r="A120" s="48"/>
      <c r="B120" s="235" t="s">
        <v>188</v>
      </c>
      <c r="C120" s="236"/>
      <c r="D120" s="47" t="s">
        <v>180</v>
      </c>
      <c r="E120" s="58"/>
      <c r="F120" s="48"/>
      <c r="G120" s="48"/>
    </row>
    <row r="121" spans="1:7" ht="17.100000000000001" customHeight="1" x14ac:dyDescent="0.2">
      <c r="A121" s="48"/>
      <c r="B121" s="235" t="s">
        <v>189</v>
      </c>
      <c r="C121" s="236"/>
      <c r="D121" s="47" t="s">
        <v>180</v>
      </c>
      <c r="E121" s="58"/>
      <c r="F121" s="48"/>
      <c r="G121" s="48"/>
    </row>
    <row r="122" spans="1:7" ht="17.100000000000001" customHeight="1" x14ac:dyDescent="0.2">
      <c r="A122" s="48"/>
      <c r="B122" s="235" t="s">
        <v>190</v>
      </c>
      <c r="C122" s="236"/>
      <c r="D122" s="59">
        <v>0.56525402789354473</v>
      </c>
      <c r="E122" s="48"/>
      <c r="F122" s="40"/>
      <c r="G122" s="60"/>
    </row>
    <row r="124" spans="1:7" x14ac:dyDescent="0.2">
      <c r="B124" s="237" t="s">
        <v>1039</v>
      </c>
      <c r="C124" s="237"/>
    </row>
    <row r="126" spans="1:7" ht="153.75" customHeight="1" x14ac:dyDescent="0.2"/>
    <row r="129" spans="2:10" x14ac:dyDescent="0.2">
      <c r="B129" s="61" t="s">
        <v>1040</v>
      </c>
      <c r="C129" s="62"/>
      <c r="D129" s="61" t="s">
        <v>1041</v>
      </c>
    </row>
    <row r="130" spans="2:10" x14ac:dyDescent="0.2">
      <c r="B130" s="61" t="s">
        <v>1063</v>
      </c>
      <c r="D130" s="61" t="s">
        <v>1064</v>
      </c>
    </row>
    <row r="131" spans="2:10" ht="165" customHeight="1" x14ac:dyDescent="0.2"/>
    <row r="133" spans="2:10" x14ac:dyDescent="0.2">
      <c r="J133" s="21"/>
    </row>
  </sheetData>
  <mergeCells count="18">
    <mergeCell ref="B124:C124"/>
    <mergeCell ref="B108:C108"/>
    <mergeCell ref="B109:C109"/>
    <mergeCell ref="B117:C117"/>
    <mergeCell ref="B121:C121"/>
    <mergeCell ref="B122:C122"/>
    <mergeCell ref="B119:C119"/>
    <mergeCell ref="B120:C120"/>
    <mergeCell ref="B107:C107"/>
    <mergeCell ref="A1:H1"/>
    <mergeCell ref="A2:H2"/>
    <mergeCell ref="A3:H3"/>
    <mergeCell ref="B100:H100"/>
    <mergeCell ref="B101:H101"/>
    <mergeCell ref="B102:H102"/>
    <mergeCell ref="B103:H103"/>
    <mergeCell ref="B104:H104"/>
    <mergeCell ref="B106:D106"/>
  </mergeCells>
  <hyperlinks>
    <hyperlink ref="I1" location="Index!B2" display="Index" xr:uid="{213B3772-F83A-46B0-9031-8D18D850C34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5E324-C8CA-4458-AF92-D7CCB1DE9D2F}">
  <sheetPr>
    <outlinePr summaryBelow="0" summaryRight="0"/>
  </sheetPr>
  <dimension ref="A1:P179"/>
  <sheetViews>
    <sheetView showGridLines="0" topLeftCell="A63" workbookViewId="0">
      <selection activeCell="G70" sqref="G70"/>
    </sheetView>
  </sheetViews>
  <sheetFormatPr defaultRowHeight="12.75" x14ac:dyDescent="0.2"/>
  <cols>
    <col min="1" max="1" width="5.85546875" bestFit="1" customWidth="1"/>
    <col min="2" max="2" width="19.5703125" bestFit="1" customWidth="1"/>
    <col min="3" max="3" width="39.140625" bestFit="1" customWidth="1"/>
    <col min="4" max="4" width="21.5703125" customWidth="1"/>
    <col min="5" max="5" width="8.7109375" bestFit="1" customWidth="1"/>
    <col min="6" max="6" width="10.140625" bestFit="1" customWidth="1"/>
    <col min="7" max="7" width="14" bestFit="1" customWidth="1"/>
    <col min="8" max="8" width="8.42578125" bestFit="1" customWidth="1"/>
    <col min="9" max="9" width="13.140625" customWidth="1"/>
  </cols>
  <sheetData>
    <row r="1" spans="1:9" ht="15" x14ac:dyDescent="0.2">
      <c r="A1" s="229" t="s">
        <v>0</v>
      </c>
      <c r="B1" s="229"/>
      <c r="C1" s="229"/>
      <c r="D1" s="229"/>
      <c r="E1" s="229"/>
      <c r="F1" s="229"/>
      <c r="G1" s="229"/>
      <c r="H1" s="229"/>
      <c r="I1" s="7" t="s">
        <v>898</v>
      </c>
    </row>
    <row r="2" spans="1:9" ht="15" x14ac:dyDescent="0.2">
      <c r="A2" s="229" t="s">
        <v>735</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746575</v>
      </c>
      <c r="F7" s="28">
        <v>13408.8602875</v>
      </c>
      <c r="G7" s="29">
        <v>4.856825E-2</v>
      </c>
      <c r="H7" s="24" t="s">
        <v>151</v>
      </c>
    </row>
    <row r="8" spans="1:9" x14ac:dyDescent="0.2">
      <c r="A8" s="25">
        <v>2</v>
      </c>
      <c r="B8" s="26" t="s">
        <v>17</v>
      </c>
      <c r="C8" s="26" t="s">
        <v>18</v>
      </c>
      <c r="D8" s="26" t="s">
        <v>19</v>
      </c>
      <c r="E8" s="27">
        <v>899172</v>
      </c>
      <c r="F8" s="28">
        <v>11619.100584</v>
      </c>
      <c r="G8" s="29">
        <v>4.2085560000000001E-2</v>
      </c>
      <c r="H8" s="24" t="s">
        <v>151</v>
      </c>
    </row>
    <row r="9" spans="1:9" x14ac:dyDescent="0.2">
      <c r="A9" s="25">
        <v>3</v>
      </c>
      <c r="B9" s="26" t="s">
        <v>37</v>
      </c>
      <c r="C9" s="26" t="s">
        <v>38</v>
      </c>
      <c r="D9" s="26" t="s">
        <v>39</v>
      </c>
      <c r="E9" s="27">
        <v>843569</v>
      </c>
      <c r="F9" s="28">
        <v>10967.240569</v>
      </c>
      <c r="G9" s="29">
        <v>3.9724450000000001E-2</v>
      </c>
      <c r="H9" s="24" t="s">
        <v>151</v>
      </c>
    </row>
    <row r="10" spans="1:9" x14ac:dyDescent="0.2">
      <c r="A10" s="25">
        <v>4</v>
      </c>
      <c r="B10" s="26" t="s">
        <v>11</v>
      </c>
      <c r="C10" s="26" t="s">
        <v>12</v>
      </c>
      <c r="D10" s="26" t="s">
        <v>13</v>
      </c>
      <c r="E10" s="27">
        <v>276742</v>
      </c>
      <c r="F10" s="28">
        <v>10308.086015999999</v>
      </c>
      <c r="G10" s="29">
        <v>3.7336929999999997E-2</v>
      </c>
      <c r="H10" s="24" t="s">
        <v>151</v>
      </c>
    </row>
    <row r="11" spans="1:9" x14ac:dyDescent="0.2">
      <c r="A11" s="25">
        <v>5</v>
      </c>
      <c r="B11" s="26" t="s">
        <v>344</v>
      </c>
      <c r="C11" s="26" t="s">
        <v>345</v>
      </c>
      <c r="D11" s="26" t="s">
        <v>207</v>
      </c>
      <c r="E11" s="27">
        <v>425850</v>
      </c>
      <c r="F11" s="28">
        <v>7911.6542250000002</v>
      </c>
      <c r="G11" s="29">
        <v>2.8656810000000001E-2</v>
      </c>
      <c r="H11" s="24" t="s">
        <v>151</v>
      </c>
    </row>
    <row r="12" spans="1:9" x14ac:dyDescent="0.2">
      <c r="A12" s="25">
        <v>6</v>
      </c>
      <c r="B12" s="26" t="s">
        <v>350</v>
      </c>
      <c r="C12" s="26" t="s">
        <v>351</v>
      </c>
      <c r="D12" s="26" t="s">
        <v>39</v>
      </c>
      <c r="E12" s="27">
        <v>391704</v>
      </c>
      <c r="F12" s="28">
        <v>6914.5548600000002</v>
      </c>
      <c r="G12" s="29">
        <v>2.504522E-2</v>
      </c>
      <c r="H12" s="24" t="s">
        <v>151</v>
      </c>
    </row>
    <row r="13" spans="1:9" x14ac:dyDescent="0.2">
      <c r="A13" s="25">
        <v>7</v>
      </c>
      <c r="B13" s="26" t="s">
        <v>213</v>
      </c>
      <c r="C13" s="26" t="s">
        <v>214</v>
      </c>
      <c r="D13" s="26" t="s">
        <v>39</v>
      </c>
      <c r="E13" s="27">
        <v>1172392</v>
      </c>
      <c r="F13" s="28">
        <v>6733.0472559999998</v>
      </c>
      <c r="G13" s="29">
        <v>2.4387780000000001E-2</v>
      </c>
      <c r="H13" s="24" t="s">
        <v>151</v>
      </c>
    </row>
    <row r="14" spans="1:9" x14ac:dyDescent="0.2">
      <c r="A14" s="25">
        <v>8</v>
      </c>
      <c r="B14" s="26" t="s">
        <v>346</v>
      </c>
      <c r="C14" s="26" t="s">
        <v>347</v>
      </c>
      <c r="D14" s="26" t="s">
        <v>39</v>
      </c>
      <c r="E14" s="27">
        <v>577823</v>
      </c>
      <c r="F14" s="28">
        <v>6565.8027490000004</v>
      </c>
      <c r="G14" s="29">
        <v>2.3782000000000001E-2</v>
      </c>
      <c r="H14" s="24" t="s">
        <v>151</v>
      </c>
    </row>
    <row r="15" spans="1:9" x14ac:dyDescent="0.2">
      <c r="A15" s="25">
        <v>9</v>
      </c>
      <c r="B15" s="26" t="s">
        <v>20</v>
      </c>
      <c r="C15" s="26" t="s">
        <v>21</v>
      </c>
      <c r="D15" s="26" t="s">
        <v>22</v>
      </c>
      <c r="E15" s="27">
        <v>1788873</v>
      </c>
      <c r="F15" s="28">
        <v>6505.2366645000002</v>
      </c>
      <c r="G15" s="29">
        <v>2.3562630000000001E-2</v>
      </c>
      <c r="H15" s="24" t="s">
        <v>151</v>
      </c>
    </row>
    <row r="16" spans="1:9" ht="25.5" x14ac:dyDescent="0.2">
      <c r="A16" s="25">
        <v>10</v>
      </c>
      <c r="B16" s="26" t="s">
        <v>208</v>
      </c>
      <c r="C16" s="26" t="s">
        <v>209</v>
      </c>
      <c r="D16" s="26" t="s">
        <v>210</v>
      </c>
      <c r="E16" s="27">
        <v>311373</v>
      </c>
      <c r="F16" s="28">
        <v>6385.4817974999996</v>
      </c>
      <c r="G16" s="29">
        <v>2.3128860000000001E-2</v>
      </c>
      <c r="H16" s="24" t="s">
        <v>151</v>
      </c>
    </row>
    <row r="17" spans="1:8" x14ac:dyDescent="0.2">
      <c r="A17" s="25">
        <v>11</v>
      </c>
      <c r="B17" s="26" t="s">
        <v>58</v>
      </c>
      <c r="C17" s="26" t="s">
        <v>59</v>
      </c>
      <c r="D17" s="26" t="s">
        <v>36</v>
      </c>
      <c r="E17" s="27">
        <v>147730</v>
      </c>
      <c r="F17" s="28">
        <v>6371.9642249999997</v>
      </c>
      <c r="G17" s="29">
        <v>2.30799E-2</v>
      </c>
      <c r="H17" s="24" t="s">
        <v>151</v>
      </c>
    </row>
    <row r="18" spans="1:8" x14ac:dyDescent="0.2">
      <c r="A18" s="25">
        <v>12</v>
      </c>
      <c r="B18" s="26" t="s">
        <v>336</v>
      </c>
      <c r="C18" s="26" t="s">
        <v>337</v>
      </c>
      <c r="D18" s="26" t="s">
        <v>33</v>
      </c>
      <c r="E18" s="27">
        <v>331150</v>
      </c>
      <c r="F18" s="28">
        <v>6136.5406499999999</v>
      </c>
      <c r="G18" s="29">
        <v>2.2227170000000001E-2</v>
      </c>
      <c r="H18" s="24" t="s">
        <v>151</v>
      </c>
    </row>
    <row r="19" spans="1:8" x14ac:dyDescent="0.2">
      <c r="A19" s="25">
        <v>13</v>
      </c>
      <c r="B19" s="26" t="s">
        <v>372</v>
      </c>
      <c r="C19" s="26" t="s">
        <v>373</v>
      </c>
      <c r="D19" s="26" t="s">
        <v>374</v>
      </c>
      <c r="E19" s="27">
        <v>373348</v>
      </c>
      <c r="F19" s="28">
        <v>6045.4374900000003</v>
      </c>
      <c r="G19" s="29">
        <v>2.189719E-2</v>
      </c>
      <c r="H19" s="24" t="s">
        <v>151</v>
      </c>
    </row>
    <row r="20" spans="1:8" x14ac:dyDescent="0.2">
      <c r="A20" s="25">
        <v>14</v>
      </c>
      <c r="B20" s="26" t="s">
        <v>14</v>
      </c>
      <c r="C20" s="26" t="s">
        <v>15</v>
      </c>
      <c r="D20" s="26" t="s">
        <v>16</v>
      </c>
      <c r="E20" s="27">
        <v>339573</v>
      </c>
      <c r="F20" s="28">
        <v>5525.3620695</v>
      </c>
      <c r="G20" s="29">
        <v>2.0013420000000001E-2</v>
      </c>
      <c r="H20" s="24" t="s">
        <v>151</v>
      </c>
    </row>
    <row r="21" spans="1:8" x14ac:dyDescent="0.2">
      <c r="A21" s="25">
        <v>15</v>
      </c>
      <c r="B21" s="26" t="s">
        <v>202</v>
      </c>
      <c r="C21" s="26" t="s">
        <v>203</v>
      </c>
      <c r="D21" s="26" t="s">
        <v>204</v>
      </c>
      <c r="E21" s="27">
        <v>835554</v>
      </c>
      <c r="F21" s="28">
        <v>5507.9719679999998</v>
      </c>
      <c r="G21" s="29">
        <v>1.9950430000000002E-2</v>
      </c>
      <c r="H21" s="24" t="s">
        <v>151</v>
      </c>
    </row>
    <row r="22" spans="1:8" x14ac:dyDescent="0.2">
      <c r="A22" s="25">
        <v>16</v>
      </c>
      <c r="B22" s="26" t="s">
        <v>31</v>
      </c>
      <c r="C22" s="26" t="s">
        <v>32</v>
      </c>
      <c r="D22" s="26" t="s">
        <v>33</v>
      </c>
      <c r="E22" s="27">
        <v>90000</v>
      </c>
      <c r="F22" s="28">
        <v>5458.4549999999999</v>
      </c>
      <c r="G22" s="29">
        <v>1.977108E-2</v>
      </c>
      <c r="H22" s="24" t="s">
        <v>151</v>
      </c>
    </row>
    <row r="23" spans="1:8" x14ac:dyDescent="0.2">
      <c r="A23" s="25">
        <v>17</v>
      </c>
      <c r="B23" s="26" t="s">
        <v>231</v>
      </c>
      <c r="C23" s="26" t="s">
        <v>232</v>
      </c>
      <c r="D23" s="26" t="s">
        <v>233</v>
      </c>
      <c r="E23" s="27">
        <v>800364</v>
      </c>
      <c r="F23" s="28">
        <v>5158.7461620000004</v>
      </c>
      <c r="G23" s="29">
        <v>1.8685500000000001E-2</v>
      </c>
      <c r="H23" s="24" t="s">
        <v>151</v>
      </c>
    </row>
    <row r="24" spans="1:8" x14ac:dyDescent="0.2">
      <c r="A24" s="25">
        <v>18</v>
      </c>
      <c r="B24" s="26" t="s">
        <v>249</v>
      </c>
      <c r="C24" s="26" t="s">
        <v>250</v>
      </c>
      <c r="D24" s="26" t="s">
        <v>251</v>
      </c>
      <c r="E24" s="27">
        <v>102800</v>
      </c>
      <c r="F24" s="28">
        <v>5066.3951999999999</v>
      </c>
      <c r="G24" s="29">
        <v>1.8350999999999999E-2</v>
      </c>
      <c r="H24" s="24" t="s">
        <v>151</v>
      </c>
    </row>
    <row r="25" spans="1:8" x14ac:dyDescent="0.2">
      <c r="A25" s="25">
        <v>19</v>
      </c>
      <c r="B25" s="26" t="s">
        <v>236</v>
      </c>
      <c r="C25" s="26" t="s">
        <v>237</v>
      </c>
      <c r="D25" s="26" t="s">
        <v>113</v>
      </c>
      <c r="E25" s="27">
        <v>41531</v>
      </c>
      <c r="F25" s="28">
        <v>4904.6034449999997</v>
      </c>
      <c r="G25" s="29">
        <v>1.7764970000000001E-2</v>
      </c>
      <c r="H25" s="24" t="s">
        <v>151</v>
      </c>
    </row>
    <row r="26" spans="1:8" x14ac:dyDescent="0.2">
      <c r="A26" s="25">
        <v>20</v>
      </c>
      <c r="B26" s="26" t="s">
        <v>330</v>
      </c>
      <c r="C26" s="26" t="s">
        <v>331</v>
      </c>
      <c r="D26" s="26" t="s">
        <v>33</v>
      </c>
      <c r="E26" s="27">
        <v>404206</v>
      </c>
      <c r="F26" s="28">
        <v>4878.3622139999998</v>
      </c>
      <c r="G26" s="29">
        <v>1.7669919999999999E-2</v>
      </c>
      <c r="H26" s="24" t="s">
        <v>151</v>
      </c>
    </row>
    <row r="27" spans="1:8" x14ac:dyDescent="0.2">
      <c r="A27" s="25">
        <v>21</v>
      </c>
      <c r="B27" s="26" t="s">
        <v>28</v>
      </c>
      <c r="C27" s="26" t="s">
        <v>29</v>
      </c>
      <c r="D27" s="26" t="s">
        <v>30</v>
      </c>
      <c r="E27" s="27">
        <v>1568484</v>
      </c>
      <c r="F27" s="28">
        <v>4830.9307200000003</v>
      </c>
      <c r="G27" s="29">
        <v>1.7498119999999999E-2</v>
      </c>
      <c r="H27" s="24" t="s">
        <v>151</v>
      </c>
    </row>
    <row r="28" spans="1:8" x14ac:dyDescent="0.2">
      <c r="A28" s="25">
        <v>22</v>
      </c>
      <c r="B28" s="26" t="s">
        <v>85</v>
      </c>
      <c r="C28" s="26" t="s">
        <v>86</v>
      </c>
      <c r="D28" s="26" t="s">
        <v>75</v>
      </c>
      <c r="E28" s="27">
        <v>85931</v>
      </c>
      <c r="F28" s="28">
        <v>4381.8794829999997</v>
      </c>
      <c r="G28" s="29">
        <v>1.5871610000000001E-2</v>
      </c>
      <c r="H28" s="24" t="s">
        <v>151</v>
      </c>
    </row>
    <row r="29" spans="1:8" x14ac:dyDescent="0.2">
      <c r="A29" s="25">
        <v>23</v>
      </c>
      <c r="B29" s="26" t="s">
        <v>360</v>
      </c>
      <c r="C29" s="26" t="s">
        <v>361</v>
      </c>
      <c r="D29" s="26" t="s">
        <v>362</v>
      </c>
      <c r="E29" s="27">
        <v>657276</v>
      </c>
      <c r="F29" s="28">
        <v>4313.0451119999998</v>
      </c>
      <c r="G29" s="29">
        <v>1.562229E-2</v>
      </c>
      <c r="H29" s="24" t="s">
        <v>151</v>
      </c>
    </row>
    <row r="30" spans="1:8" ht="25.5" x14ac:dyDescent="0.2">
      <c r="A30" s="25">
        <v>24</v>
      </c>
      <c r="B30" s="26" t="s">
        <v>23</v>
      </c>
      <c r="C30" s="26" t="s">
        <v>24</v>
      </c>
      <c r="D30" s="26" t="s">
        <v>25</v>
      </c>
      <c r="E30" s="27">
        <v>38374</v>
      </c>
      <c r="F30" s="28">
        <v>4298.713041</v>
      </c>
      <c r="G30" s="29">
        <v>1.557037E-2</v>
      </c>
      <c r="H30" s="24" t="s">
        <v>151</v>
      </c>
    </row>
    <row r="31" spans="1:8" x14ac:dyDescent="0.2">
      <c r="A31" s="25">
        <v>25</v>
      </c>
      <c r="B31" s="26" t="s">
        <v>271</v>
      </c>
      <c r="C31" s="26" t="s">
        <v>272</v>
      </c>
      <c r="D31" s="26" t="s">
        <v>113</v>
      </c>
      <c r="E31" s="27">
        <v>246381</v>
      </c>
      <c r="F31" s="28">
        <v>4020.445158</v>
      </c>
      <c r="G31" s="29">
        <v>1.4562459999999999E-2</v>
      </c>
      <c r="H31" s="24" t="s">
        <v>151</v>
      </c>
    </row>
    <row r="32" spans="1:8" x14ac:dyDescent="0.2">
      <c r="A32" s="25">
        <v>26</v>
      </c>
      <c r="B32" s="26" t="s">
        <v>542</v>
      </c>
      <c r="C32" s="26" t="s">
        <v>543</v>
      </c>
      <c r="D32" s="26" t="s">
        <v>277</v>
      </c>
      <c r="E32" s="27">
        <v>35931</v>
      </c>
      <c r="F32" s="28">
        <v>3979.0708020000002</v>
      </c>
      <c r="G32" s="29">
        <v>1.4412599999999999E-2</v>
      </c>
      <c r="H32" s="24" t="s">
        <v>151</v>
      </c>
    </row>
    <row r="33" spans="1:8" x14ac:dyDescent="0.2">
      <c r="A33" s="25">
        <v>27</v>
      </c>
      <c r="B33" s="26" t="s">
        <v>287</v>
      </c>
      <c r="C33" s="26" t="s">
        <v>288</v>
      </c>
      <c r="D33" s="26" t="s">
        <v>113</v>
      </c>
      <c r="E33" s="27">
        <v>233601</v>
      </c>
      <c r="F33" s="28">
        <v>3908.4951314999998</v>
      </c>
      <c r="G33" s="29">
        <v>1.415696E-2</v>
      </c>
      <c r="H33" s="24" t="s">
        <v>151</v>
      </c>
    </row>
    <row r="34" spans="1:8" x14ac:dyDescent="0.2">
      <c r="A34" s="25">
        <v>28</v>
      </c>
      <c r="B34" s="26" t="s">
        <v>241</v>
      </c>
      <c r="C34" s="26" t="s">
        <v>242</v>
      </c>
      <c r="D34" s="26" t="s">
        <v>113</v>
      </c>
      <c r="E34" s="27">
        <v>779036</v>
      </c>
      <c r="F34" s="28">
        <v>3858.5653080000002</v>
      </c>
      <c r="G34" s="29">
        <v>1.397611E-2</v>
      </c>
      <c r="H34" s="24" t="s">
        <v>151</v>
      </c>
    </row>
    <row r="35" spans="1:8" x14ac:dyDescent="0.2">
      <c r="A35" s="25">
        <v>29</v>
      </c>
      <c r="B35" s="26" t="s">
        <v>192</v>
      </c>
      <c r="C35" s="26" t="s">
        <v>193</v>
      </c>
      <c r="D35" s="26" t="s">
        <v>33</v>
      </c>
      <c r="E35" s="27">
        <v>528822</v>
      </c>
      <c r="F35" s="28">
        <v>3831.0509790000001</v>
      </c>
      <c r="G35" s="29">
        <v>1.387645E-2</v>
      </c>
      <c r="H35" s="24" t="s">
        <v>151</v>
      </c>
    </row>
    <row r="36" spans="1:8" ht="25.5" x14ac:dyDescent="0.2">
      <c r="A36" s="25">
        <v>30</v>
      </c>
      <c r="B36" s="26" t="s">
        <v>76</v>
      </c>
      <c r="C36" s="26" t="s">
        <v>77</v>
      </c>
      <c r="D36" s="26" t="s">
        <v>25</v>
      </c>
      <c r="E36" s="27">
        <v>89197</v>
      </c>
      <c r="F36" s="28">
        <v>3816.0706525000001</v>
      </c>
      <c r="G36" s="29">
        <v>1.382219E-2</v>
      </c>
      <c r="H36" s="24" t="s">
        <v>151</v>
      </c>
    </row>
    <row r="37" spans="1:8" x14ac:dyDescent="0.2">
      <c r="A37" s="25">
        <v>31</v>
      </c>
      <c r="B37" s="26" t="s">
        <v>234</v>
      </c>
      <c r="C37" s="26" t="s">
        <v>235</v>
      </c>
      <c r="D37" s="26" t="s">
        <v>198</v>
      </c>
      <c r="E37" s="27">
        <v>45749</v>
      </c>
      <c r="F37" s="28">
        <v>3776.7171969999999</v>
      </c>
      <c r="G37" s="29">
        <v>1.367965E-2</v>
      </c>
      <c r="H37" s="24" t="s">
        <v>151</v>
      </c>
    </row>
    <row r="38" spans="1:8" x14ac:dyDescent="0.2">
      <c r="A38" s="25">
        <v>32</v>
      </c>
      <c r="B38" s="26" t="s">
        <v>348</v>
      </c>
      <c r="C38" s="26" t="s">
        <v>349</v>
      </c>
      <c r="D38" s="26" t="s">
        <v>207</v>
      </c>
      <c r="E38" s="27">
        <v>88374</v>
      </c>
      <c r="F38" s="28">
        <v>3774.3209790000001</v>
      </c>
      <c r="G38" s="29">
        <v>1.3670969999999999E-2</v>
      </c>
      <c r="H38" s="24" t="s">
        <v>151</v>
      </c>
    </row>
    <row r="39" spans="1:8" x14ac:dyDescent="0.2">
      <c r="A39" s="25">
        <v>33</v>
      </c>
      <c r="B39" s="26" t="s">
        <v>405</v>
      </c>
      <c r="C39" s="26" t="s">
        <v>406</v>
      </c>
      <c r="D39" s="26" t="s">
        <v>207</v>
      </c>
      <c r="E39" s="27">
        <v>522421</v>
      </c>
      <c r="F39" s="28">
        <v>3666.8729990000002</v>
      </c>
      <c r="G39" s="29">
        <v>1.328179E-2</v>
      </c>
      <c r="H39" s="24" t="s">
        <v>151</v>
      </c>
    </row>
    <row r="40" spans="1:8" x14ac:dyDescent="0.2">
      <c r="A40" s="25">
        <v>34</v>
      </c>
      <c r="B40" s="26" t="s">
        <v>544</v>
      </c>
      <c r="C40" s="26" t="s">
        <v>545</v>
      </c>
      <c r="D40" s="26" t="s">
        <v>277</v>
      </c>
      <c r="E40" s="27">
        <v>40344</v>
      </c>
      <c r="F40" s="28">
        <v>3644.5357560000002</v>
      </c>
      <c r="G40" s="29">
        <v>1.320088E-2</v>
      </c>
      <c r="H40" s="24" t="s">
        <v>151</v>
      </c>
    </row>
    <row r="41" spans="1:8" x14ac:dyDescent="0.2">
      <c r="A41" s="25">
        <v>35</v>
      </c>
      <c r="B41" s="26" t="s">
        <v>493</v>
      </c>
      <c r="C41" s="26" t="s">
        <v>494</v>
      </c>
      <c r="D41" s="26" t="s">
        <v>36</v>
      </c>
      <c r="E41" s="27">
        <v>71053</v>
      </c>
      <c r="F41" s="28">
        <v>3557.1263389999999</v>
      </c>
      <c r="G41" s="29">
        <v>1.288427E-2</v>
      </c>
      <c r="H41" s="24" t="s">
        <v>151</v>
      </c>
    </row>
    <row r="42" spans="1:8" ht="25.5" x14ac:dyDescent="0.2">
      <c r="A42" s="25">
        <v>36</v>
      </c>
      <c r="B42" s="26" t="s">
        <v>222</v>
      </c>
      <c r="C42" s="26" t="s">
        <v>223</v>
      </c>
      <c r="D42" s="26" t="s">
        <v>224</v>
      </c>
      <c r="E42" s="27">
        <v>519925</v>
      </c>
      <c r="F42" s="28">
        <v>3353.2562874999999</v>
      </c>
      <c r="G42" s="29">
        <v>1.214583E-2</v>
      </c>
      <c r="H42" s="24" t="s">
        <v>151</v>
      </c>
    </row>
    <row r="43" spans="1:8" x14ac:dyDescent="0.2">
      <c r="A43" s="25">
        <v>37</v>
      </c>
      <c r="B43" s="26" t="s">
        <v>243</v>
      </c>
      <c r="C43" s="26" t="s">
        <v>244</v>
      </c>
      <c r="D43" s="26" t="s">
        <v>233</v>
      </c>
      <c r="E43" s="27">
        <v>375104</v>
      </c>
      <c r="F43" s="28">
        <v>3338.8007040000002</v>
      </c>
      <c r="G43" s="29">
        <v>1.209347E-2</v>
      </c>
      <c r="H43" s="24" t="s">
        <v>151</v>
      </c>
    </row>
    <row r="44" spans="1:8" x14ac:dyDescent="0.2">
      <c r="A44" s="25">
        <v>38</v>
      </c>
      <c r="B44" s="26" t="s">
        <v>384</v>
      </c>
      <c r="C44" s="26" t="s">
        <v>385</v>
      </c>
      <c r="D44" s="26" t="s">
        <v>365</v>
      </c>
      <c r="E44" s="27">
        <v>132653</v>
      </c>
      <c r="F44" s="28">
        <v>3311.2178595</v>
      </c>
      <c r="G44" s="29">
        <v>1.199357E-2</v>
      </c>
      <c r="H44" s="24" t="s">
        <v>151</v>
      </c>
    </row>
    <row r="45" spans="1:8" x14ac:dyDescent="0.2">
      <c r="A45" s="25">
        <v>39</v>
      </c>
      <c r="B45" s="26" t="s">
        <v>229</v>
      </c>
      <c r="C45" s="26" t="s">
        <v>230</v>
      </c>
      <c r="D45" s="26" t="s">
        <v>19</v>
      </c>
      <c r="E45" s="27">
        <v>857671</v>
      </c>
      <c r="F45" s="28">
        <v>3285.7376009999998</v>
      </c>
      <c r="G45" s="29">
        <v>1.190127E-2</v>
      </c>
      <c r="H45" s="24" t="s">
        <v>151</v>
      </c>
    </row>
    <row r="46" spans="1:8" x14ac:dyDescent="0.2">
      <c r="A46" s="25">
        <v>40</v>
      </c>
      <c r="B46" s="26" t="s">
        <v>114</v>
      </c>
      <c r="C46" s="26" t="s">
        <v>115</v>
      </c>
      <c r="D46" s="26" t="s">
        <v>116</v>
      </c>
      <c r="E46" s="27">
        <v>783563</v>
      </c>
      <c r="F46" s="28">
        <v>3262.7563319999999</v>
      </c>
      <c r="G46" s="29">
        <v>1.181803E-2</v>
      </c>
      <c r="H46" s="24" t="s">
        <v>151</v>
      </c>
    </row>
    <row r="47" spans="1:8" x14ac:dyDescent="0.2">
      <c r="A47" s="25">
        <v>41</v>
      </c>
      <c r="B47" s="26" t="s">
        <v>55</v>
      </c>
      <c r="C47" s="26" t="s">
        <v>56</v>
      </c>
      <c r="D47" s="26" t="s">
        <v>57</v>
      </c>
      <c r="E47" s="27">
        <v>249912</v>
      </c>
      <c r="F47" s="28">
        <v>3101.1580079999999</v>
      </c>
      <c r="G47" s="29">
        <v>1.123271E-2</v>
      </c>
      <c r="H47" s="24" t="s">
        <v>151</v>
      </c>
    </row>
    <row r="48" spans="1:8" x14ac:dyDescent="0.2">
      <c r="A48" s="25">
        <v>42</v>
      </c>
      <c r="B48" s="26" t="s">
        <v>215</v>
      </c>
      <c r="C48" s="26" t="s">
        <v>216</v>
      </c>
      <c r="D48" s="26" t="s">
        <v>75</v>
      </c>
      <c r="E48" s="27">
        <v>86243</v>
      </c>
      <c r="F48" s="28">
        <v>3096.5980365</v>
      </c>
      <c r="G48" s="29">
        <v>1.1216189999999999E-2</v>
      </c>
      <c r="H48" s="24" t="s">
        <v>151</v>
      </c>
    </row>
    <row r="49" spans="1:8" ht="25.5" x14ac:dyDescent="0.2">
      <c r="A49" s="25">
        <v>43</v>
      </c>
      <c r="B49" s="26" t="s">
        <v>352</v>
      </c>
      <c r="C49" s="26" t="s">
        <v>353</v>
      </c>
      <c r="D49" s="26" t="s">
        <v>210</v>
      </c>
      <c r="E49" s="27">
        <v>169317</v>
      </c>
      <c r="F49" s="28">
        <v>3015.3664530000001</v>
      </c>
      <c r="G49" s="29">
        <v>1.092196E-2</v>
      </c>
      <c r="H49" s="24" t="s">
        <v>151</v>
      </c>
    </row>
    <row r="50" spans="1:8" x14ac:dyDescent="0.2">
      <c r="A50" s="25">
        <v>44</v>
      </c>
      <c r="B50" s="26" t="s">
        <v>100</v>
      </c>
      <c r="C50" s="26" t="s">
        <v>101</v>
      </c>
      <c r="D50" s="26" t="s">
        <v>36</v>
      </c>
      <c r="E50" s="27">
        <v>82643</v>
      </c>
      <c r="F50" s="28">
        <v>2879.0341910000002</v>
      </c>
      <c r="G50" s="29">
        <v>1.0428150000000001E-2</v>
      </c>
      <c r="H50" s="24" t="s">
        <v>151</v>
      </c>
    </row>
    <row r="51" spans="1:8" x14ac:dyDescent="0.2">
      <c r="A51" s="25">
        <v>45</v>
      </c>
      <c r="B51" s="26" t="s">
        <v>386</v>
      </c>
      <c r="C51" s="26" t="s">
        <v>387</v>
      </c>
      <c r="D51" s="26" t="s">
        <v>33</v>
      </c>
      <c r="E51" s="27">
        <v>85581</v>
      </c>
      <c r="F51" s="28">
        <v>2780.5266900000001</v>
      </c>
      <c r="G51" s="29">
        <v>1.007135E-2</v>
      </c>
      <c r="H51" s="24" t="s">
        <v>151</v>
      </c>
    </row>
    <row r="52" spans="1:8" x14ac:dyDescent="0.2">
      <c r="A52" s="25">
        <v>46</v>
      </c>
      <c r="B52" s="26" t="s">
        <v>306</v>
      </c>
      <c r="C52" s="26" t="s">
        <v>307</v>
      </c>
      <c r="D52" s="26" t="s">
        <v>233</v>
      </c>
      <c r="E52" s="27">
        <v>1540361</v>
      </c>
      <c r="F52" s="28">
        <v>2545.1384803000001</v>
      </c>
      <c r="G52" s="29">
        <v>9.2187499999999995E-3</v>
      </c>
      <c r="H52" s="24" t="s">
        <v>151</v>
      </c>
    </row>
    <row r="53" spans="1:8" x14ac:dyDescent="0.2">
      <c r="A53" s="25">
        <v>47</v>
      </c>
      <c r="B53" s="26" t="s">
        <v>247</v>
      </c>
      <c r="C53" s="26" t="s">
        <v>248</v>
      </c>
      <c r="D53" s="26" t="s">
        <v>207</v>
      </c>
      <c r="E53" s="27">
        <v>84251</v>
      </c>
      <c r="F53" s="28">
        <v>2506.0881205000001</v>
      </c>
      <c r="G53" s="29">
        <v>9.0773E-3</v>
      </c>
      <c r="H53" s="24" t="s">
        <v>151</v>
      </c>
    </row>
    <row r="54" spans="1:8" ht="25.5" x14ac:dyDescent="0.2">
      <c r="A54" s="25">
        <v>48</v>
      </c>
      <c r="B54" s="26" t="s">
        <v>417</v>
      </c>
      <c r="C54" s="26" t="s">
        <v>418</v>
      </c>
      <c r="D54" s="26" t="s">
        <v>210</v>
      </c>
      <c r="E54" s="27">
        <v>143101</v>
      </c>
      <c r="F54" s="28">
        <v>2483.2316529999998</v>
      </c>
      <c r="G54" s="29">
        <v>8.9945200000000006E-3</v>
      </c>
      <c r="H54" s="24" t="s">
        <v>151</v>
      </c>
    </row>
    <row r="55" spans="1:8" ht="25.5" x14ac:dyDescent="0.2">
      <c r="A55" s="25">
        <v>49</v>
      </c>
      <c r="B55" s="26" t="s">
        <v>310</v>
      </c>
      <c r="C55" s="26" t="s">
        <v>311</v>
      </c>
      <c r="D55" s="26" t="s">
        <v>201</v>
      </c>
      <c r="E55" s="27">
        <v>58146</v>
      </c>
      <c r="F55" s="28">
        <v>2363.9256300000002</v>
      </c>
      <c r="G55" s="29">
        <v>8.5623799999999996E-3</v>
      </c>
      <c r="H55" s="24" t="s">
        <v>151</v>
      </c>
    </row>
    <row r="56" spans="1:8" x14ac:dyDescent="0.2">
      <c r="A56" s="25">
        <v>50</v>
      </c>
      <c r="B56" s="26" t="s">
        <v>119</v>
      </c>
      <c r="C56" s="26" t="s">
        <v>120</v>
      </c>
      <c r="D56" s="26" t="s">
        <v>75</v>
      </c>
      <c r="E56" s="27">
        <v>64194</v>
      </c>
      <c r="F56" s="28">
        <v>2300.8413479999999</v>
      </c>
      <c r="G56" s="29">
        <v>8.3338800000000001E-3</v>
      </c>
      <c r="H56" s="24" t="s">
        <v>151</v>
      </c>
    </row>
    <row r="57" spans="1:8" ht="25.5" x14ac:dyDescent="0.2">
      <c r="A57" s="25">
        <v>51</v>
      </c>
      <c r="B57" s="26" t="s">
        <v>476</v>
      </c>
      <c r="C57" s="26" t="s">
        <v>477</v>
      </c>
      <c r="D57" s="26" t="s">
        <v>201</v>
      </c>
      <c r="E57" s="27">
        <v>262290</v>
      </c>
      <c r="F57" s="28">
        <v>2249.5301850000001</v>
      </c>
      <c r="G57" s="29">
        <v>8.1480300000000006E-3</v>
      </c>
      <c r="H57" s="24" t="s">
        <v>151</v>
      </c>
    </row>
    <row r="58" spans="1:8" x14ac:dyDescent="0.2">
      <c r="A58" s="25">
        <v>52</v>
      </c>
      <c r="B58" s="26" t="s">
        <v>736</v>
      </c>
      <c r="C58" s="26" t="s">
        <v>737</v>
      </c>
      <c r="D58" s="26" t="s">
        <v>204</v>
      </c>
      <c r="E58" s="27">
        <v>104029</v>
      </c>
      <c r="F58" s="28">
        <v>2227.8850640000001</v>
      </c>
      <c r="G58" s="29">
        <v>8.0696299999999995E-3</v>
      </c>
      <c r="H58" s="24" t="s">
        <v>151</v>
      </c>
    </row>
    <row r="59" spans="1:8" x14ac:dyDescent="0.2">
      <c r="A59" s="25">
        <v>53</v>
      </c>
      <c r="B59" s="26" t="s">
        <v>278</v>
      </c>
      <c r="C59" s="26" t="s">
        <v>279</v>
      </c>
      <c r="D59" s="26" t="s">
        <v>280</v>
      </c>
      <c r="E59" s="27">
        <v>200235</v>
      </c>
      <c r="F59" s="28">
        <v>2153.5274250000002</v>
      </c>
      <c r="G59" s="29">
        <v>7.8002899999999997E-3</v>
      </c>
      <c r="H59" s="24" t="s">
        <v>151</v>
      </c>
    </row>
    <row r="60" spans="1:8" x14ac:dyDescent="0.2">
      <c r="A60" s="25">
        <v>54</v>
      </c>
      <c r="B60" s="26" t="s">
        <v>293</v>
      </c>
      <c r="C60" s="26" t="s">
        <v>294</v>
      </c>
      <c r="D60" s="26" t="s">
        <v>75</v>
      </c>
      <c r="E60" s="27">
        <v>154323</v>
      </c>
      <c r="F60" s="28">
        <v>2055.9681675000002</v>
      </c>
      <c r="G60" s="29">
        <v>7.4469200000000001E-3</v>
      </c>
      <c r="H60" s="24" t="s">
        <v>151</v>
      </c>
    </row>
    <row r="61" spans="1:8" x14ac:dyDescent="0.2">
      <c r="A61" s="25">
        <v>55</v>
      </c>
      <c r="B61" s="26" t="s">
        <v>297</v>
      </c>
      <c r="C61" s="26" t="s">
        <v>298</v>
      </c>
      <c r="D61" s="26" t="s">
        <v>113</v>
      </c>
      <c r="E61" s="27">
        <v>276697</v>
      </c>
      <c r="F61" s="28">
        <v>1767.540436</v>
      </c>
      <c r="G61" s="29">
        <v>6.4022100000000002E-3</v>
      </c>
      <c r="H61" s="24" t="s">
        <v>151</v>
      </c>
    </row>
    <row r="62" spans="1:8" x14ac:dyDescent="0.2">
      <c r="A62" s="25">
        <v>56</v>
      </c>
      <c r="B62" s="26" t="s">
        <v>738</v>
      </c>
      <c r="C62" s="26" t="s">
        <v>739</v>
      </c>
      <c r="D62" s="26" t="s">
        <v>379</v>
      </c>
      <c r="E62" s="27">
        <v>388270</v>
      </c>
      <c r="F62" s="28">
        <v>1631.1222700000001</v>
      </c>
      <c r="G62" s="29">
        <v>5.9080900000000004E-3</v>
      </c>
      <c r="H62" s="24" t="s">
        <v>151</v>
      </c>
    </row>
    <row r="63" spans="1:8" x14ac:dyDescent="0.2">
      <c r="A63" s="25">
        <v>57</v>
      </c>
      <c r="B63" s="26" t="s">
        <v>123</v>
      </c>
      <c r="C63" s="26" t="s">
        <v>124</v>
      </c>
      <c r="D63" s="26" t="s">
        <v>36</v>
      </c>
      <c r="E63" s="27">
        <v>96626</v>
      </c>
      <c r="F63" s="28">
        <v>1465.236664</v>
      </c>
      <c r="G63" s="29">
        <v>5.3072400000000004E-3</v>
      </c>
      <c r="H63" s="24" t="s">
        <v>151</v>
      </c>
    </row>
    <row r="64" spans="1:8" x14ac:dyDescent="0.2">
      <c r="A64" s="25">
        <v>58</v>
      </c>
      <c r="B64" s="26" t="s">
        <v>515</v>
      </c>
      <c r="C64" s="26" t="s">
        <v>516</v>
      </c>
      <c r="D64" s="26" t="s">
        <v>129</v>
      </c>
      <c r="E64" s="27">
        <v>76928</v>
      </c>
      <c r="F64" s="28">
        <v>1323.046208</v>
      </c>
      <c r="G64" s="29">
        <v>4.7922099999999999E-3</v>
      </c>
      <c r="H64" s="24" t="s">
        <v>151</v>
      </c>
    </row>
    <row r="65" spans="1:8" x14ac:dyDescent="0.2">
      <c r="A65" s="25">
        <v>59</v>
      </c>
      <c r="B65" s="26" t="s">
        <v>488</v>
      </c>
      <c r="C65" s="26" t="s">
        <v>489</v>
      </c>
      <c r="D65" s="26" t="s">
        <v>490</v>
      </c>
      <c r="E65" s="27">
        <v>240115</v>
      </c>
      <c r="F65" s="28">
        <v>1128.7806149999999</v>
      </c>
      <c r="G65" s="29">
        <v>4.0885599999999998E-3</v>
      </c>
      <c r="H65" s="24" t="s">
        <v>151</v>
      </c>
    </row>
    <row r="66" spans="1:8" x14ac:dyDescent="0.2">
      <c r="A66" s="25">
        <v>60</v>
      </c>
      <c r="B66" s="26" t="s">
        <v>78</v>
      </c>
      <c r="C66" s="26" t="s">
        <v>79</v>
      </c>
      <c r="D66" s="26" t="s">
        <v>36</v>
      </c>
      <c r="E66" s="27">
        <v>93336</v>
      </c>
      <c r="F66" s="28">
        <v>1046.99658</v>
      </c>
      <c r="G66" s="29">
        <v>3.79233E-3</v>
      </c>
      <c r="H66" s="24" t="s">
        <v>151</v>
      </c>
    </row>
    <row r="67" spans="1:8" x14ac:dyDescent="0.2">
      <c r="A67" s="25">
        <v>61</v>
      </c>
      <c r="B67" s="26" t="s">
        <v>316</v>
      </c>
      <c r="C67" s="26" t="s">
        <v>317</v>
      </c>
      <c r="D67" s="26" t="s">
        <v>33</v>
      </c>
      <c r="E67" s="27">
        <v>247593</v>
      </c>
      <c r="F67" s="28">
        <v>695.61253350000004</v>
      </c>
      <c r="G67" s="29">
        <v>2.51958E-3</v>
      </c>
      <c r="H67" s="24" t="s">
        <v>151</v>
      </c>
    </row>
    <row r="68" spans="1:8" x14ac:dyDescent="0.2">
      <c r="A68" s="25">
        <v>62</v>
      </c>
      <c r="B68" s="26" t="s">
        <v>440</v>
      </c>
      <c r="C68" s="26" t="s">
        <v>441</v>
      </c>
      <c r="D68" s="26" t="s">
        <v>113</v>
      </c>
      <c r="E68" s="27">
        <v>63864</v>
      </c>
      <c r="F68" s="28">
        <v>576.05327999999997</v>
      </c>
      <c r="G68" s="29">
        <v>2.0865200000000001E-3</v>
      </c>
      <c r="H68" s="24" t="s">
        <v>151</v>
      </c>
    </row>
    <row r="69" spans="1:8" x14ac:dyDescent="0.2">
      <c r="A69" s="25">
        <v>63</v>
      </c>
      <c r="B69" s="26" t="s">
        <v>51</v>
      </c>
      <c r="C69" s="26" t="s">
        <v>52</v>
      </c>
      <c r="D69" s="26" t="s">
        <v>36</v>
      </c>
      <c r="E69" s="27">
        <v>21012</v>
      </c>
      <c r="F69" s="28">
        <v>174.83034599999999</v>
      </c>
      <c r="G69" s="29">
        <v>6.3325000000000002E-4</v>
      </c>
      <c r="H69" s="24" t="s">
        <v>151</v>
      </c>
    </row>
    <row r="70" spans="1:8" x14ac:dyDescent="0.2">
      <c r="A70" s="22"/>
      <c r="B70" s="22"/>
      <c r="C70" s="23" t="s">
        <v>150</v>
      </c>
      <c r="D70" s="22"/>
      <c r="E70" s="22" t="s">
        <v>151</v>
      </c>
      <c r="F70" s="30">
        <f>SUM(F7:F69)</f>
        <v>264150.55025729997</v>
      </c>
      <c r="G70" s="31">
        <f>SUM(G7:G69)</f>
        <v>0.95678001000000035</v>
      </c>
      <c r="H70" s="24" t="s">
        <v>151</v>
      </c>
    </row>
    <row r="71" spans="1:8" x14ac:dyDescent="0.2">
      <c r="A71" s="22"/>
      <c r="B71" s="22"/>
      <c r="C71" s="32"/>
      <c r="D71" s="22"/>
      <c r="E71" s="22"/>
      <c r="F71" s="33"/>
      <c r="G71" s="33"/>
      <c r="H71" s="24" t="s">
        <v>151</v>
      </c>
    </row>
    <row r="72" spans="1:8" x14ac:dyDescent="0.2">
      <c r="A72" s="22"/>
      <c r="B72" s="22"/>
      <c r="C72" s="23" t="s">
        <v>152</v>
      </c>
      <c r="D72" s="22"/>
      <c r="E72" s="22"/>
      <c r="F72" s="22"/>
      <c r="G72" s="22"/>
      <c r="H72" s="24" t="s">
        <v>151</v>
      </c>
    </row>
    <row r="73" spans="1:8" x14ac:dyDescent="0.2">
      <c r="A73" s="22"/>
      <c r="B73" s="22"/>
      <c r="C73" s="23" t="s">
        <v>150</v>
      </c>
      <c r="D73" s="22"/>
      <c r="E73" s="22" t="s">
        <v>151</v>
      </c>
      <c r="F73" s="34" t="s">
        <v>153</v>
      </c>
      <c r="G73" s="31">
        <v>0</v>
      </c>
      <c r="H73" s="24" t="s">
        <v>151</v>
      </c>
    </row>
    <row r="74" spans="1:8" x14ac:dyDescent="0.2">
      <c r="A74" s="22"/>
      <c r="B74" s="22"/>
      <c r="C74" s="32"/>
      <c r="D74" s="22"/>
      <c r="E74" s="22"/>
      <c r="F74" s="33"/>
      <c r="G74" s="33"/>
      <c r="H74" s="24" t="s">
        <v>151</v>
      </c>
    </row>
    <row r="75" spans="1:8" x14ac:dyDescent="0.2">
      <c r="A75" s="22"/>
      <c r="B75" s="22"/>
      <c r="C75" s="23" t="s">
        <v>154</v>
      </c>
      <c r="D75" s="22"/>
      <c r="E75" s="22"/>
      <c r="F75" s="22"/>
      <c r="G75" s="22"/>
      <c r="H75" s="24" t="s">
        <v>151</v>
      </c>
    </row>
    <row r="76" spans="1:8" x14ac:dyDescent="0.2">
      <c r="A76" s="25">
        <v>64</v>
      </c>
      <c r="B76" s="26" t="s">
        <v>554</v>
      </c>
      <c r="C76" s="89" t="s">
        <v>914</v>
      </c>
      <c r="D76" s="26" t="s">
        <v>233</v>
      </c>
      <c r="E76" s="27">
        <v>511578</v>
      </c>
      <c r="F76" s="28">
        <v>89.935412400000004</v>
      </c>
      <c r="G76" s="29">
        <v>3.2576000000000003E-4</v>
      </c>
      <c r="H76" s="24" t="s">
        <v>151</v>
      </c>
    </row>
    <row r="77" spans="1:8" x14ac:dyDescent="0.2">
      <c r="A77" s="25">
        <v>65</v>
      </c>
      <c r="B77" s="26" t="s">
        <v>740</v>
      </c>
      <c r="C77" s="89" t="s">
        <v>1009</v>
      </c>
      <c r="D77" s="26" t="s">
        <v>251</v>
      </c>
      <c r="E77" s="27">
        <v>39500</v>
      </c>
      <c r="F77" s="28">
        <v>22.550550000000001</v>
      </c>
      <c r="G77" s="29">
        <v>8.1680000000000004E-5</v>
      </c>
      <c r="H77" s="24" t="s">
        <v>151</v>
      </c>
    </row>
    <row r="78" spans="1:8" x14ac:dyDescent="0.2">
      <c r="A78" s="25">
        <v>66</v>
      </c>
      <c r="B78" s="26" t="s">
        <v>741</v>
      </c>
      <c r="C78" s="89" t="s">
        <v>1012</v>
      </c>
      <c r="D78" s="26"/>
      <c r="E78" s="27">
        <v>54000</v>
      </c>
      <c r="F78" s="28">
        <v>5.4000000000000002E-7</v>
      </c>
      <c r="G78" s="35" t="s">
        <v>149</v>
      </c>
      <c r="H78" s="24" t="s">
        <v>151</v>
      </c>
    </row>
    <row r="79" spans="1:8" x14ac:dyDescent="0.2">
      <c r="A79" s="25">
        <v>67</v>
      </c>
      <c r="B79" s="26" t="s">
        <v>742</v>
      </c>
      <c r="C79" s="89" t="s">
        <v>1010</v>
      </c>
      <c r="D79" s="26"/>
      <c r="E79" s="27">
        <v>200</v>
      </c>
      <c r="F79" s="28">
        <v>2.0000000000000001E-9</v>
      </c>
      <c r="G79" s="35" t="s">
        <v>149</v>
      </c>
      <c r="H79" s="24" t="s">
        <v>151</v>
      </c>
    </row>
    <row r="80" spans="1:8" x14ac:dyDescent="0.2">
      <c r="A80" s="25">
        <v>68</v>
      </c>
      <c r="B80" s="26" t="s">
        <v>743</v>
      </c>
      <c r="C80" s="89" t="s">
        <v>1015</v>
      </c>
      <c r="D80" s="26"/>
      <c r="E80" s="27">
        <v>176305</v>
      </c>
      <c r="F80" s="28">
        <v>1.7630000000000001E-6</v>
      </c>
      <c r="G80" s="35" t="s">
        <v>149</v>
      </c>
      <c r="H80" s="24" t="s">
        <v>151</v>
      </c>
    </row>
    <row r="81" spans="1:8" x14ac:dyDescent="0.2">
      <c r="A81" s="25">
        <v>69</v>
      </c>
      <c r="B81" s="26" t="s">
        <v>745</v>
      </c>
      <c r="C81" s="89" t="s">
        <v>1014</v>
      </c>
      <c r="D81" s="26"/>
      <c r="E81" s="27">
        <v>93200</v>
      </c>
      <c r="F81" s="28">
        <v>9.3200000000000003E-7</v>
      </c>
      <c r="G81" s="35" t="s">
        <v>149</v>
      </c>
      <c r="H81" s="24" t="s">
        <v>151</v>
      </c>
    </row>
    <row r="82" spans="1:8" ht="25.5" x14ac:dyDescent="0.2">
      <c r="A82" s="25">
        <v>70</v>
      </c>
      <c r="B82" s="26" t="s">
        <v>746</v>
      </c>
      <c r="C82" s="89" t="s">
        <v>1013</v>
      </c>
      <c r="D82" s="26" t="s">
        <v>747</v>
      </c>
      <c r="E82" s="27">
        <v>200000</v>
      </c>
      <c r="F82" s="28">
        <v>1.9999999999999999E-6</v>
      </c>
      <c r="G82" s="35" t="s">
        <v>149</v>
      </c>
      <c r="H82" s="24" t="s">
        <v>151</v>
      </c>
    </row>
    <row r="83" spans="1:8" ht="25.5" x14ac:dyDescent="0.2">
      <c r="A83" s="25">
        <v>71</v>
      </c>
      <c r="B83" s="26" t="s">
        <v>748</v>
      </c>
      <c r="C83" s="89" t="s">
        <v>1011</v>
      </c>
      <c r="D83" s="26" t="s">
        <v>749</v>
      </c>
      <c r="E83" s="27">
        <v>50800</v>
      </c>
      <c r="F83" s="28">
        <v>5.0800000000000005E-7</v>
      </c>
      <c r="G83" s="35" t="s">
        <v>149</v>
      </c>
      <c r="H83" s="24" t="s">
        <v>151</v>
      </c>
    </row>
    <row r="84" spans="1:8" x14ac:dyDescent="0.2">
      <c r="A84" s="22"/>
      <c r="B84" s="22"/>
      <c r="C84" s="23" t="s">
        <v>150</v>
      </c>
      <c r="D84" s="22"/>
      <c r="E84" s="22" t="s">
        <v>151</v>
      </c>
      <c r="F84" s="30">
        <f>SUM(F76:F83)</f>
        <v>112.485968145</v>
      </c>
      <c r="G84" s="31">
        <f>SUM(G76:G83)</f>
        <v>4.0744000000000002E-4</v>
      </c>
      <c r="H84" s="24" t="s">
        <v>151</v>
      </c>
    </row>
    <row r="85" spans="1:8" x14ac:dyDescent="0.2">
      <c r="A85" s="22"/>
      <c r="B85" s="22"/>
      <c r="C85" s="32"/>
      <c r="D85" s="22"/>
      <c r="E85" s="22"/>
      <c r="F85" s="33"/>
      <c r="G85" s="33"/>
      <c r="H85" s="24" t="s">
        <v>151</v>
      </c>
    </row>
    <row r="86" spans="1:8" x14ac:dyDescent="0.2">
      <c r="A86" s="22"/>
      <c r="B86" s="22"/>
      <c r="C86" s="23" t="s">
        <v>155</v>
      </c>
      <c r="D86" s="22"/>
      <c r="E86" s="22"/>
      <c r="F86" s="22"/>
      <c r="G86" s="22"/>
      <c r="H86" s="24" t="s">
        <v>151</v>
      </c>
    </row>
    <row r="87" spans="1:8" x14ac:dyDescent="0.2">
      <c r="A87" s="22"/>
      <c r="B87" s="22"/>
      <c r="C87" s="23" t="s">
        <v>150</v>
      </c>
      <c r="D87" s="22"/>
      <c r="E87" s="22" t="s">
        <v>151</v>
      </c>
      <c r="F87" s="34" t="s">
        <v>153</v>
      </c>
      <c r="G87" s="31">
        <v>0</v>
      </c>
      <c r="H87" s="24" t="s">
        <v>151</v>
      </c>
    </row>
    <row r="88" spans="1:8" x14ac:dyDescent="0.2">
      <c r="A88" s="22"/>
      <c r="B88" s="22"/>
      <c r="C88" s="32"/>
      <c r="D88" s="22"/>
      <c r="E88" s="22"/>
      <c r="F88" s="33"/>
      <c r="G88" s="33"/>
      <c r="H88" s="24" t="s">
        <v>151</v>
      </c>
    </row>
    <row r="89" spans="1:8" x14ac:dyDescent="0.2">
      <c r="A89" s="22"/>
      <c r="B89" s="22"/>
      <c r="C89" s="23" t="s">
        <v>156</v>
      </c>
      <c r="D89" s="22"/>
      <c r="E89" s="22"/>
      <c r="F89" s="33"/>
      <c r="G89" s="33"/>
      <c r="H89" s="24" t="s">
        <v>151</v>
      </c>
    </row>
    <row r="90" spans="1:8" x14ac:dyDescent="0.2">
      <c r="A90" s="22"/>
      <c r="B90" s="22"/>
      <c r="C90" s="23" t="s">
        <v>150</v>
      </c>
      <c r="D90" s="22"/>
      <c r="E90" s="22" t="s">
        <v>151</v>
      </c>
      <c r="F90" s="34" t="s">
        <v>153</v>
      </c>
      <c r="G90" s="31">
        <v>0</v>
      </c>
      <c r="H90" s="24" t="s">
        <v>151</v>
      </c>
    </row>
    <row r="91" spans="1:8" x14ac:dyDescent="0.2">
      <c r="A91" s="22"/>
      <c r="B91" s="22"/>
      <c r="C91" s="32"/>
      <c r="D91" s="22"/>
      <c r="E91" s="22"/>
      <c r="F91" s="33"/>
      <c r="G91" s="33"/>
      <c r="H91" s="24" t="s">
        <v>151</v>
      </c>
    </row>
    <row r="92" spans="1:8" x14ac:dyDescent="0.2">
      <c r="A92" s="22"/>
      <c r="B92" s="22"/>
      <c r="C92" s="23" t="s">
        <v>157</v>
      </c>
      <c r="D92" s="22"/>
      <c r="E92" s="22"/>
      <c r="F92" s="33"/>
      <c r="G92" s="33"/>
      <c r="H92" s="24" t="s">
        <v>151</v>
      </c>
    </row>
    <row r="93" spans="1:8" x14ac:dyDescent="0.2">
      <c r="A93" s="22"/>
      <c r="B93" s="22"/>
      <c r="C93" s="23" t="s">
        <v>150</v>
      </c>
      <c r="D93" s="22"/>
      <c r="E93" s="22" t="s">
        <v>151</v>
      </c>
      <c r="F93" s="34" t="s">
        <v>153</v>
      </c>
      <c r="G93" s="31">
        <v>0</v>
      </c>
      <c r="H93" s="24" t="s">
        <v>151</v>
      </c>
    </row>
    <row r="94" spans="1:8" x14ac:dyDescent="0.2">
      <c r="A94" s="22"/>
      <c r="B94" s="22"/>
      <c r="C94" s="32"/>
      <c r="D94" s="22"/>
      <c r="E94" s="22"/>
      <c r="F94" s="33"/>
      <c r="G94" s="33"/>
      <c r="H94" s="24" t="s">
        <v>151</v>
      </c>
    </row>
    <row r="95" spans="1:8" x14ac:dyDescent="0.2">
      <c r="A95" s="22"/>
      <c r="B95" s="22"/>
      <c r="C95" s="23" t="s">
        <v>158</v>
      </c>
      <c r="D95" s="22"/>
      <c r="E95" s="22"/>
      <c r="F95" s="30">
        <f>F70+F84</f>
        <v>264263.03622544499</v>
      </c>
      <c r="G95" s="31">
        <f>G70+G84</f>
        <v>0.95718745000000038</v>
      </c>
      <c r="H95" s="24" t="s">
        <v>151</v>
      </c>
    </row>
    <row r="96" spans="1:8" x14ac:dyDescent="0.2">
      <c r="A96" s="22"/>
      <c r="B96" s="22"/>
      <c r="C96" s="32"/>
      <c r="D96" s="22"/>
      <c r="E96" s="22"/>
      <c r="F96" s="33"/>
      <c r="G96" s="33"/>
      <c r="H96" s="24" t="s">
        <v>151</v>
      </c>
    </row>
    <row r="97" spans="1:8" x14ac:dyDescent="0.2">
      <c r="A97" s="22"/>
      <c r="B97" s="22"/>
      <c r="C97" s="23" t="s">
        <v>159</v>
      </c>
      <c r="D97" s="22"/>
      <c r="E97" s="22"/>
      <c r="F97" s="33"/>
      <c r="G97" s="33"/>
      <c r="H97" s="24" t="s">
        <v>151</v>
      </c>
    </row>
    <row r="98" spans="1:8" x14ac:dyDescent="0.2">
      <c r="A98" s="22"/>
      <c r="B98" s="22"/>
      <c r="C98" s="23" t="s">
        <v>10</v>
      </c>
      <c r="D98" s="22"/>
      <c r="E98" s="22"/>
      <c r="F98" s="33"/>
      <c r="G98" s="33"/>
      <c r="H98" s="24" t="s">
        <v>151</v>
      </c>
    </row>
    <row r="99" spans="1:8" x14ac:dyDescent="0.2">
      <c r="A99" s="22"/>
      <c r="B99" s="22"/>
      <c r="C99" s="23" t="s">
        <v>150</v>
      </c>
      <c r="D99" s="22"/>
      <c r="E99" s="22" t="s">
        <v>151</v>
      </c>
      <c r="F99" s="34" t="s">
        <v>153</v>
      </c>
      <c r="G99" s="31">
        <v>0</v>
      </c>
      <c r="H99" s="24" t="s">
        <v>151</v>
      </c>
    </row>
    <row r="100" spans="1:8" x14ac:dyDescent="0.2">
      <c r="A100" s="22"/>
      <c r="B100" s="22"/>
      <c r="C100" s="32"/>
      <c r="D100" s="22"/>
      <c r="E100" s="22"/>
      <c r="F100" s="33"/>
      <c r="G100" s="33"/>
      <c r="H100" s="24" t="s">
        <v>151</v>
      </c>
    </row>
    <row r="101" spans="1:8" x14ac:dyDescent="0.2">
      <c r="A101" s="22"/>
      <c r="B101" s="22"/>
      <c r="C101" s="23" t="s">
        <v>160</v>
      </c>
      <c r="D101" s="22"/>
      <c r="E101" s="22"/>
      <c r="F101" s="22"/>
      <c r="G101" s="22"/>
      <c r="H101" s="24" t="s">
        <v>151</v>
      </c>
    </row>
    <row r="102" spans="1:8" x14ac:dyDescent="0.2">
      <c r="A102" s="22"/>
      <c r="B102" s="22"/>
      <c r="C102" s="23" t="s">
        <v>150</v>
      </c>
      <c r="D102" s="22"/>
      <c r="E102" s="22" t="s">
        <v>151</v>
      </c>
      <c r="F102" s="34" t="s">
        <v>153</v>
      </c>
      <c r="G102" s="31">
        <v>0</v>
      </c>
      <c r="H102" s="24" t="s">
        <v>151</v>
      </c>
    </row>
    <row r="103" spans="1:8" x14ac:dyDescent="0.2">
      <c r="A103" s="22"/>
      <c r="B103" s="22"/>
      <c r="C103" s="32"/>
      <c r="D103" s="22"/>
      <c r="E103" s="22"/>
      <c r="F103" s="33"/>
      <c r="G103" s="33"/>
      <c r="H103" s="24" t="s">
        <v>151</v>
      </c>
    </row>
    <row r="104" spans="1:8" x14ac:dyDescent="0.2">
      <c r="A104" s="22"/>
      <c r="B104" s="22"/>
      <c r="C104" s="23" t="s">
        <v>161</v>
      </c>
      <c r="D104" s="22"/>
      <c r="E104" s="22"/>
      <c r="F104" s="22"/>
      <c r="G104" s="22"/>
      <c r="H104" s="24" t="s">
        <v>151</v>
      </c>
    </row>
    <row r="105" spans="1:8" x14ac:dyDescent="0.2">
      <c r="A105" s="22"/>
      <c r="B105" s="22"/>
      <c r="C105" s="23" t="s">
        <v>150</v>
      </c>
      <c r="D105" s="22"/>
      <c r="E105" s="22" t="s">
        <v>151</v>
      </c>
      <c r="F105" s="34" t="s">
        <v>153</v>
      </c>
      <c r="G105" s="31">
        <v>0</v>
      </c>
      <c r="H105" s="24" t="s">
        <v>151</v>
      </c>
    </row>
    <row r="106" spans="1:8" x14ac:dyDescent="0.2">
      <c r="A106" s="22"/>
      <c r="B106" s="22"/>
      <c r="C106" s="32"/>
      <c r="D106" s="22"/>
      <c r="E106" s="22"/>
      <c r="F106" s="33"/>
      <c r="G106" s="33"/>
      <c r="H106" s="24" t="s">
        <v>151</v>
      </c>
    </row>
    <row r="107" spans="1:8" x14ac:dyDescent="0.2">
      <c r="A107" s="22"/>
      <c r="B107" s="22"/>
      <c r="C107" s="23" t="s">
        <v>162</v>
      </c>
      <c r="D107" s="22"/>
      <c r="E107" s="22"/>
      <c r="F107" s="33"/>
      <c r="G107" s="33"/>
      <c r="H107" s="24" t="s">
        <v>151</v>
      </c>
    </row>
    <row r="108" spans="1:8" x14ac:dyDescent="0.2">
      <c r="A108" s="22"/>
      <c r="B108" s="22"/>
      <c r="C108" s="23" t="s">
        <v>150</v>
      </c>
      <c r="D108" s="22"/>
      <c r="E108" s="22" t="s">
        <v>151</v>
      </c>
      <c r="F108" s="34" t="s">
        <v>153</v>
      </c>
      <c r="G108" s="31">
        <v>0</v>
      </c>
      <c r="H108" s="24" t="s">
        <v>151</v>
      </c>
    </row>
    <row r="109" spans="1:8" x14ac:dyDescent="0.2">
      <c r="A109" s="22"/>
      <c r="B109" s="22"/>
      <c r="C109" s="32"/>
      <c r="D109" s="22"/>
      <c r="E109" s="22"/>
      <c r="F109" s="33"/>
      <c r="G109" s="33"/>
      <c r="H109" s="24" t="s">
        <v>151</v>
      </c>
    </row>
    <row r="110" spans="1:8" x14ac:dyDescent="0.2">
      <c r="A110" s="22"/>
      <c r="B110" s="22"/>
      <c r="C110" s="23" t="s">
        <v>163</v>
      </c>
      <c r="D110" s="22"/>
      <c r="E110" s="22"/>
      <c r="F110" s="30">
        <v>0</v>
      </c>
      <c r="G110" s="31">
        <v>0</v>
      </c>
      <c r="H110" s="24" t="s">
        <v>151</v>
      </c>
    </row>
    <row r="111" spans="1:8" x14ac:dyDescent="0.2">
      <c r="A111" s="22"/>
      <c r="B111" s="22"/>
      <c r="C111" s="32"/>
      <c r="D111" s="22"/>
      <c r="E111" s="22"/>
      <c r="F111" s="33"/>
      <c r="G111" s="33"/>
      <c r="H111" s="24" t="s">
        <v>151</v>
      </c>
    </row>
    <row r="112" spans="1:8" x14ac:dyDescent="0.2">
      <c r="A112" s="22"/>
      <c r="B112" s="22"/>
      <c r="C112" s="23" t="s">
        <v>164</v>
      </c>
      <c r="D112" s="22"/>
      <c r="E112" s="22"/>
      <c r="F112" s="33"/>
      <c r="G112" s="33"/>
      <c r="H112" s="24" t="s">
        <v>151</v>
      </c>
    </row>
    <row r="113" spans="1:8" x14ac:dyDescent="0.2">
      <c r="A113" s="22"/>
      <c r="B113" s="22"/>
      <c r="C113" s="23" t="s">
        <v>165</v>
      </c>
      <c r="D113" s="22"/>
      <c r="E113" s="22"/>
      <c r="F113" s="33"/>
      <c r="G113" s="33"/>
      <c r="H113" s="24" t="s">
        <v>151</v>
      </c>
    </row>
    <row r="114" spans="1:8" x14ac:dyDescent="0.2">
      <c r="A114" s="22"/>
      <c r="B114" s="22"/>
      <c r="C114" s="23" t="s">
        <v>150</v>
      </c>
      <c r="D114" s="22"/>
      <c r="E114" s="22" t="s">
        <v>151</v>
      </c>
      <c r="F114" s="34" t="s">
        <v>153</v>
      </c>
      <c r="G114" s="31">
        <v>0</v>
      </c>
      <c r="H114" s="24" t="s">
        <v>151</v>
      </c>
    </row>
    <row r="115" spans="1:8" x14ac:dyDescent="0.2">
      <c r="A115" s="22"/>
      <c r="B115" s="22"/>
      <c r="C115" s="32"/>
      <c r="D115" s="22"/>
      <c r="E115" s="22"/>
      <c r="F115" s="33"/>
      <c r="G115" s="33"/>
      <c r="H115" s="24" t="s">
        <v>151</v>
      </c>
    </row>
    <row r="116" spans="1:8" x14ac:dyDescent="0.2">
      <c r="A116" s="22"/>
      <c r="B116" s="22"/>
      <c r="C116" s="23" t="s">
        <v>166</v>
      </c>
      <c r="D116" s="22"/>
      <c r="E116" s="22"/>
      <c r="F116" s="33"/>
      <c r="G116" s="33"/>
      <c r="H116" s="24" t="s">
        <v>151</v>
      </c>
    </row>
    <row r="117" spans="1:8" x14ac:dyDescent="0.2">
      <c r="A117" s="22"/>
      <c r="B117" s="22"/>
      <c r="C117" s="23" t="s">
        <v>150</v>
      </c>
      <c r="D117" s="22"/>
      <c r="E117" s="22" t="s">
        <v>151</v>
      </c>
      <c r="F117" s="34" t="s">
        <v>153</v>
      </c>
      <c r="G117" s="31">
        <v>0</v>
      </c>
      <c r="H117" s="24" t="s">
        <v>151</v>
      </c>
    </row>
    <row r="118" spans="1:8" x14ac:dyDescent="0.2">
      <c r="A118" s="22"/>
      <c r="B118" s="22"/>
      <c r="C118" s="32"/>
      <c r="D118" s="22"/>
      <c r="E118" s="22"/>
      <c r="F118" s="33"/>
      <c r="G118" s="33"/>
      <c r="H118" s="24" t="s">
        <v>151</v>
      </c>
    </row>
    <row r="119" spans="1:8" x14ac:dyDescent="0.2">
      <c r="A119" s="22"/>
      <c r="B119" s="22"/>
      <c r="C119" s="23" t="s">
        <v>167</v>
      </c>
      <c r="D119" s="22"/>
      <c r="E119" s="22"/>
      <c r="F119" s="33"/>
      <c r="G119" s="33"/>
      <c r="H119" s="24" t="s">
        <v>151</v>
      </c>
    </row>
    <row r="120" spans="1:8" x14ac:dyDescent="0.2">
      <c r="A120" s="22"/>
      <c r="B120" s="22"/>
      <c r="C120" s="23" t="s">
        <v>150</v>
      </c>
      <c r="D120" s="22"/>
      <c r="E120" s="22" t="s">
        <v>151</v>
      </c>
      <c r="F120" s="34" t="s">
        <v>153</v>
      </c>
      <c r="G120" s="31">
        <v>0</v>
      </c>
      <c r="H120" s="24" t="s">
        <v>151</v>
      </c>
    </row>
    <row r="121" spans="1:8" x14ac:dyDescent="0.2">
      <c r="A121" s="22"/>
      <c r="B121" s="22"/>
      <c r="C121" s="32"/>
      <c r="D121" s="22"/>
      <c r="E121" s="22"/>
      <c r="F121" s="33"/>
      <c r="G121" s="33"/>
      <c r="H121" s="24" t="s">
        <v>151</v>
      </c>
    </row>
    <row r="122" spans="1:8" x14ac:dyDescent="0.2">
      <c r="A122" s="22"/>
      <c r="B122" s="22"/>
      <c r="C122" s="23" t="s">
        <v>168</v>
      </c>
      <c r="D122" s="22"/>
      <c r="E122" s="22"/>
      <c r="F122" s="33"/>
      <c r="G122" s="33"/>
      <c r="H122" s="24" t="s">
        <v>151</v>
      </c>
    </row>
    <row r="123" spans="1:8" x14ac:dyDescent="0.2">
      <c r="A123" s="25">
        <v>1</v>
      </c>
      <c r="B123" s="26"/>
      <c r="C123" s="26" t="s">
        <v>169</v>
      </c>
      <c r="D123" s="26"/>
      <c r="E123" s="35"/>
      <c r="F123" s="28">
        <v>11154.997228056</v>
      </c>
      <c r="G123" s="29">
        <v>4.0404530000000001E-2</v>
      </c>
      <c r="H123" s="24">
        <v>6.66</v>
      </c>
    </row>
    <row r="124" spans="1:8" x14ac:dyDescent="0.2">
      <c r="A124" s="22"/>
      <c r="B124" s="22"/>
      <c r="C124" s="23" t="s">
        <v>150</v>
      </c>
      <c r="D124" s="22"/>
      <c r="E124" s="22" t="s">
        <v>151</v>
      </c>
      <c r="F124" s="30">
        <v>11154.997228056</v>
      </c>
      <c r="G124" s="31">
        <v>4.0404530000000001E-2</v>
      </c>
      <c r="H124" s="24" t="s">
        <v>151</v>
      </c>
    </row>
    <row r="125" spans="1:8" x14ac:dyDescent="0.2">
      <c r="A125" s="22"/>
      <c r="B125" s="22"/>
      <c r="C125" s="32"/>
      <c r="D125" s="22"/>
      <c r="E125" s="22"/>
      <c r="F125" s="33"/>
      <c r="G125" s="33"/>
      <c r="H125" s="24" t="s">
        <v>151</v>
      </c>
    </row>
    <row r="126" spans="1:8" x14ac:dyDescent="0.2">
      <c r="A126" s="22"/>
      <c r="B126" s="22"/>
      <c r="C126" s="23" t="s">
        <v>170</v>
      </c>
      <c r="D126" s="22"/>
      <c r="E126" s="22"/>
      <c r="F126" s="30">
        <v>11154.997228056</v>
      </c>
      <c r="G126" s="31">
        <v>4.0404530000000001E-2</v>
      </c>
      <c r="H126" s="24" t="s">
        <v>151</v>
      </c>
    </row>
    <row r="127" spans="1:8" x14ac:dyDescent="0.2">
      <c r="A127" s="22"/>
      <c r="B127" s="22"/>
      <c r="C127" s="33"/>
      <c r="D127" s="22"/>
      <c r="E127" s="22"/>
      <c r="F127" s="22"/>
      <c r="G127" s="22"/>
      <c r="H127" s="24" t="s">
        <v>151</v>
      </c>
    </row>
    <row r="128" spans="1:8" x14ac:dyDescent="0.2">
      <c r="A128" s="22"/>
      <c r="B128" s="22"/>
      <c r="C128" s="23" t="s">
        <v>171</v>
      </c>
      <c r="D128" s="22"/>
      <c r="E128" s="22"/>
      <c r="F128" s="22"/>
      <c r="G128" s="22"/>
      <c r="H128" s="24" t="s">
        <v>151</v>
      </c>
    </row>
    <row r="129" spans="1:9" x14ac:dyDescent="0.2">
      <c r="A129" s="22"/>
      <c r="B129" s="22"/>
      <c r="C129" s="23" t="s">
        <v>172</v>
      </c>
      <c r="D129" s="22"/>
      <c r="E129" s="22"/>
      <c r="F129" s="22"/>
      <c r="G129" s="22"/>
      <c r="H129" s="24" t="s">
        <v>151</v>
      </c>
    </row>
    <row r="130" spans="1:9" x14ac:dyDescent="0.2">
      <c r="A130" s="22"/>
      <c r="B130" s="22"/>
      <c r="C130" s="23" t="s">
        <v>150</v>
      </c>
      <c r="D130" s="22"/>
      <c r="E130" s="22" t="s">
        <v>151</v>
      </c>
      <c r="F130" s="34" t="s">
        <v>153</v>
      </c>
      <c r="G130" s="31">
        <v>0</v>
      </c>
      <c r="H130" s="24" t="s">
        <v>151</v>
      </c>
    </row>
    <row r="131" spans="1:9" x14ac:dyDescent="0.2">
      <c r="A131" s="22"/>
      <c r="B131" s="22"/>
      <c r="C131" s="32"/>
      <c r="D131" s="22"/>
      <c r="E131" s="22"/>
      <c r="F131" s="33"/>
      <c r="G131" s="33"/>
      <c r="H131" s="24" t="s">
        <v>151</v>
      </c>
    </row>
    <row r="132" spans="1:9" x14ac:dyDescent="0.2">
      <c r="A132" s="22"/>
      <c r="B132" s="22"/>
      <c r="C132" s="23" t="s">
        <v>173</v>
      </c>
      <c r="D132" s="22"/>
      <c r="E132" s="22"/>
      <c r="F132" s="22"/>
      <c r="G132" s="22"/>
      <c r="H132" s="24" t="s">
        <v>151</v>
      </c>
    </row>
    <row r="133" spans="1:9" x14ac:dyDescent="0.2">
      <c r="A133" s="22"/>
      <c r="B133" s="22"/>
      <c r="C133" s="23" t="s">
        <v>174</v>
      </c>
      <c r="D133" s="22"/>
      <c r="E133" s="22"/>
      <c r="F133" s="22"/>
      <c r="G133" s="22"/>
      <c r="H133" s="24" t="s">
        <v>151</v>
      </c>
    </row>
    <row r="134" spans="1:9" x14ac:dyDescent="0.2">
      <c r="A134" s="22"/>
      <c r="B134" s="22"/>
      <c r="C134" s="23" t="s">
        <v>150</v>
      </c>
      <c r="D134" s="22"/>
      <c r="E134" s="22" t="s">
        <v>151</v>
      </c>
      <c r="F134" s="34" t="s">
        <v>153</v>
      </c>
      <c r="G134" s="31">
        <v>0</v>
      </c>
      <c r="H134" s="24" t="s">
        <v>151</v>
      </c>
    </row>
    <row r="135" spans="1:9" x14ac:dyDescent="0.2">
      <c r="A135" s="22"/>
      <c r="B135" s="22"/>
      <c r="C135" s="32"/>
      <c r="D135" s="22"/>
      <c r="E135" s="22"/>
      <c r="F135" s="33"/>
      <c r="G135" s="33"/>
      <c r="H135" s="24" t="s">
        <v>151</v>
      </c>
    </row>
    <row r="136" spans="1:9" x14ac:dyDescent="0.2">
      <c r="A136" s="22"/>
      <c r="B136" s="22"/>
      <c r="C136" s="23" t="s">
        <v>175</v>
      </c>
      <c r="D136" s="22"/>
      <c r="E136" s="22"/>
      <c r="F136" s="33"/>
      <c r="G136" s="33"/>
      <c r="H136" s="24" t="s">
        <v>151</v>
      </c>
    </row>
    <row r="137" spans="1:9" x14ac:dyDescent="0.2">
      <c r="A137" s="22"/>
      <c r="B137" s="22"/>
      <c r="C137" s="23" t="s">
        <v>150</v>
      </c>
      <c r="D137" s="22"/>
      <c r="E137" s="22" t="s">
        <v>151</v>
      </c>
      <c r="F137" s="34" t="s">
        <v>153</v>
      </c>
      <c r="G137" s="31">
        <v>0</v>
      </c>
      <c r="H137" s="24" t="s">
        <v>151</v>
      </c>
    </row>
    <row r="138" spans="1:9" x14ac:dyDescent="0.2">
      <c r="A138" s="22"/>
      <c r="B138" s="22"/>
      <c r="C138" s="32"/>
      <c r="D138" s="22"/>
      <c r="E138" s="22"/>
      <c r="F138" s="33"/>
      <c r="G138" s="33"/>
      <c r="H138" s="24" t="s">
        <v>151</v>
      </c>
    </row>
    <row r="139" spans="1:9" x14ac:dyDescent="0.2">
      <c r="A139" s="35"/>
      <c r="B139" s="26"/>
      <c r="C139" s="26" t="s">
        <v>176</v>
      </c>
      <c r="D139" s="26"/>
      <c r="E139" s="35"/>
      <c r="F139" s="28">
        <v>664.82225109000001</v>
      </c>
      <c r="G139" s="29">
        <v>2.4080500000000001E-3</v>
      </c>
      <c r="H139" s="24" t="s">
        <v>151</v>
      </c>
    </row>
    <row r="140" spans="1:9" x14ac:dyDescent="0.2">
      <c r="A140" s="32"/>
      <c r="B140" s="32"/>
      <c r="C140" s="23" t="s">
        <v>177</v>
      </c>
      <c r="D140" s="33"/>
      <c r="E140" s="33"/>
      <c r="F140" s="30">
        <f>F139+F126+F95</f>
        <v>276082.85570459097</v>
      </c>
      <c r="G140" s="36">
        <f>G139+G126+G95</f>
        <v>1.0000000300000005</v>
      </c>
      <c r="H140" s="24" t="s">
        <v>151</v>
      </c>
      <c r="I140" s="128"/>
    </row>
    <row r="141" spans="1:9" x14ac:dyDescent="0.2">
      <c r="A141" s="37"/>
      <c r="B141" s="37"/>
      <c r="C141" s="37"/>
      <c r="D141" s="38"/>
      <c r="E141" s="38"/>
      <c r="F141" s="38"/>
      <c r="G141" s="38"/>
    </row>
    <row r="142" spans="1:9" x14ac:dyDescent="0.2">
      <c r="A142" s="39"/>
      <c r="B142" s="230" t="s">
        <v>901</v>
      </c>
      <c r="C142" s="230"/>
      <c r="D142" s="230"/>
      <c r="E142" s="230"/>
      <c r="F142" s="230"/>
      <c r="G142" s="230"/>
      <c r="H142" s="230"/>
    </row>
    <row r="143" spans="1:9" x14ac:dyDescent="0.2">
      <c r="A143" s="39"/>
      <c r="B143" s="230" t="s">
        <v>902</v>
      </c>
      <c r="C143" s="230"/>
      <c r="D143" s="230"/>
      <c r="E143" s="230"/>
      <c r="F143" s="230"/>
      <c r="G143" s="230"/>
      <c r="H143" s="230"/>
    </row>
    <row r="144" spans="1:9" x14ac:dyDescent="0.2">
      <c r="A144" s="39"/>
      <c r="B144" s="230" t="s">
        <v>903</v>
      </c>
      <c r="C144" s="230"/>
      <c r="D144" s="230"/>
      <c r="E144" s="230"/>
      <c r="F144" s="230"/>
      <c r="G144" s="230"/>
      <c r="H144" s="230"/>
    </row>
    <row r="145" spans="1:16" s="43" customFormat="1" ht="66.75" customHeight="1" x14ac:dyDescent="0.25">
      <c r="A145" s="42"/>
      <c r="B145" s="231" t="s">
        <v>904</v>
      </c>
      <c r="C145" s="231"/>
      <c r="D145" s="231"/>
      <c r="E145" s="231"/>
      <c r="F145" s="231"/>
      <c r="G145" s="231"/>
      <c r="H145" s="231"/>
      <c r="I145"/>
      <c r="J145"/>
      <c r="K145"/>
      <c r="L145"/>
      <c r="M145"/>
      <c r="N145"/>
      <c r="O145"/>
      <c r="P145"/>
    </row>
    <row r="146" spans="1:16" x14ac:dyDescent="0.2">
      <c r="A146" s="39"/>
      <c r="B146" s="230" t="s">
        <v>905</v>
      </c>
      <c r="C146" s="230"/>
      <c r="D146" s="230"/>
      <c r="E146" s="230"/>
      <c r="F146" s="230"/>
      <c r="G146" s="230"/>
      <c r="H146" s="230"/>
    </row>
    <row r="147" spans="1:16" x14ac:dyDescent="0.2">
      <c r="A147" s="44"/>
      <c r="B147" s="44"/>
      <c r="C147" s="44"/>
      <c r="D147" s="45"/>
      <c r="E147" s="45"/>
      <c r="F147" s="45"/>
      <c r="G147" s="45"/>
    </row>
    <row r="148" spans="1:16" x14ac:dyDescent="0.2">
      <c r="A148" s="44"/>
      <c r="B148" s="232" t="s">
        <v>178</v>
      </c>
      <c r="C148" s="233"/>
      <c r="D148" s="234"/>
      <c r="E148" s="46"/>
      <c r="F148" s="45"/>
      <c r="G148" s="45"/>
    </row>
    <row r="149" spans="1:16" ht="29.25" customHeight="1" x14ac:dyDescent="0.2">
      <c r="A149" s="39"/>
      <c r="B149" s="235" t="s">
        <v>179</v>
      </c>
      <c r="C149" s="236"/>
      <c r="D149" s="47" t="s">
        <v>921</v>
      </c>
      <c r="E149" s="134"/>
      <c r="F149" s="135"/>
      <c r="G149" s="135"/>
    </row>
    <row r="150" spans="1:16" ht="17.100000000000001" customHeight="1" x14ac:dyDescent="0.2">
      <c r="A150" s="39"/>
      <c r="B150" s="235" t="s">
        <v>913</v>
      </c>
      <c r="C150" s="236"/>
      <c r="D150" s="47" t="str">
        <f>"Rs. "&amp;TEXT(F84,"0.00")&amp;" lacs/ 0.04%"</f>
        <v>Rs. 112.49 lacs/ 0.04%</v>
      </c>
      <c r="E150" s="134"/>
      <c r="F150" s="135"/>
      <c r="G150" s="135"/>
    </row>
    <row r="151" spans="1:16" x14ac:dyDescent="0.2">
      <c r="A151" s="44"/>
      <c r="B151" s="227" t="s">
        <v>182</v>
      </c>
      <c r="C151" s="228"/>
      <c r="D151" s="33" t="s">
        <v>151</v>
      </c>
      <c r="E151" s="46"/>
      <c r="F151" s="45"/>
      <c r="G151" s="45"/>
    </row>
    <row r="152" spans="1:16" x14ac:dyDescent="0.2">
      <c r="A152" s="48"/>
      <c r="B152" s="49" t="s">
        <v>151</v>
      </c>
      <c r="C152" s="49" t="s">
        <v>908</v>
      </c>
      <c r="D152" s="49" t="s">
        <v>183</v>
      </c>
      <c r="E152" s="48"/>
      <c r="F152" s="48"/>
      <c r="G152" s="48"/>
      <c r="H152" s="48"/>
    </row>
    <row r="153" spans="1:16" x14ac:dyDescent="0.2">
      <c r="A153" s="50"/>
      <c r="B153" s="51" t="s">
        <v>184</v>
      </c>
      <c r="C153" s="52">
        <v>45596</v>
      </c>
      <c r="D153" s="52">
        <v>45626</v>
      </c>
      <c r="E153" s="50"/>
      <c r="F153" s="50"/>
      <c r="G153" s="50"/>
    </row>
    <row r="154" spans="1:16" x14ac:dyDescent="0.2">
      <c r="A154" s="50"/>
      <c r="B154" s="26" t="s">
        <v>185</v>
      </c>
      <c r="C154" s="53">
        <v>412.02280000000002</v>
      </c>
      <c r="D154" s="53">
        <v>412.68349999999998</v>
      </c>
      <c r="E154" s="50"/>
      <c r="F154" s="54"/>
      <c r="G154" s="55"/>
    </row>
    <row r="155" spans="1:16" ht="25.5" x14ac:dyDescent="0.2">
      <c r="A155" s="50"/>
      <c r="B155" s="26" t="s">
        <v>1082</v>
      </c>
      <c r="C155" s="53">
        <v>91.464399999999998</v>
      </c>
      <c r="D155" s="53">
        <v>91.611099999999993</v>
      </c>
      <c r="E155" s="50"/>
      <c r="F155" s="54"/>
      <c r="G155" s="55"/>
    </row>
    <row r="156" spans="1:16" x14ac:dyDescent="0.2">
      <c r="A156" s="50"/>
      <c r="B156" s="26" t="s">
        <v>186</v>
      </c>
      <c r="C156" s="53">
        <v>372.89980000000003</v>
      </c>
      <c r="D156" s="53">
        <v>373.16340000000002</v>
      </c>
      <c r="E156" s="50"/>
      <c r="F156" s="54"/>
      <c r="G156" s="55"/>
    </row>
    <row r="157" spans="1:16" ht="25.5" x14ac:dyDescent="0.2">
      <c r="A157" s="50"/>
      <c r="B157" s="26" t="s">
        <v>1083</v>
      </c>
      <c r="C157" s="53">
        <v>68.335400000000007</v>
      </c>
      <c r="D157" s="53">
        <v>68.383700000000005</v>
      </c>
      <c r="E157" s="50"/>
      <c r="F157" s="54"/>
      <c r="G157" s="55"/>
    </row>
    <row r="158" spans="1:16" x14ac:dyDescent="0.2">
      <c r="A158" s="50"/>
      <c r="B158" s="50"/>
      <c r="C158" s="50"/>
      <c r="D158" s="50"/>
      <c r="E158" s="50"/>
      <c r="F158" s="50"/>
      <c r="G158" s="50"/>
    </row>
    <row r="159" spans="1:16" x14ac:dyDescent="0.2">
      <c r="A159" s="48"/>
      <c r="B159" s="235" t="s">
        <v>910</v>
      </c>
      <c r="C159" s="236"/>
      <c r="D159" s="47" t="s">
        <v>180</v>
      </c>
      <c r="E159" s="48"/>
      <c r="F159" s="48"/>
      <c r="G159" s="48"/>
    </row>
    <row r="160" spans="1:16" x14ac:dyDescent="0.2">
      <c r="A160" s="48"/>
      <c r="B160" s="91"/>
      <c r="C160" s="91"/>
      <c r="D160" s="91"/>
      <c r="E160" s="48"/>
      <c r="F160" s="48"/>
      <c r="G160" s="48"/>
    </row>
    <row r="161" spans="1:7" ht="29.1" customHeight="1" x14ac:dyDescent="0.2">
      <c r="A161" s="48"/>
      <c r="B161" s="235" t="s">
        <v>187</v>
      </c>
      <c r="C161" s="236"/>
      <c r="D161" s="47" t="s">
        <v>180</v>
      </c>
      <c r="E161" s="58"/>
      <c r="F161" s="48"/>
      <c r="G161" s="48"/>
    </row>
    <row r="162" spans="1:7" ht="29.1" customHeight="1" x14ac:dyDescent="0.2">
      <c r="A162" s="48"/>
      <c r="B162" s="235" t="s">
        <v>188</v>
      </c>
      <c r="C162" s="236"/>
      <c r="D162" s="47" t="s">
        <v>180</v>
      </c>
      <c r="E162" s="58"/>
      <c r="F162" s="48"/>
      <c r="G162" s="48"/>
    </row>
    <row r="163" spans="1:7" ht="17.100000000000001" customHeight="1" x14ac:dyDescent="0.2">
      <c r="A163" s="48"/>
      <c r="B163" s="235" t="s">
        <v>189</v>
      </c>
      <c r="C163" s="236"/>
      <c r="D163" s="47" t="s">
        <v>180</v>
      </c>
      <c r="E163" s="58"/>
      <c r="F163" s="48"/>
      <c r="G163" s="48"/>
    </row>
    <row r="164" spans="1:7" ht="17.100000000000001" customHeight="1" x14ac:dyDescent="0.2">
      <c r="A164" s="48"/>
      <c r="B164" s="235" t="s">
        <v>190</v>
      </c>
      <c r="C164" s="236"/>
      <c r="D164" s="59">
        <v>0.72712578751408907</v>
      </c>
      <c r="E164" s="48"/>
      <c r="F164" s="40"/>
      <c r="G164" s="60"/>
    </row>
    <row r="166" spans="1:7" x14ac:dyDescent="0.2">
      <c r="B166" s="136" t="s">
        <v>1061</v>
      </c>
    </row>
    <row r="167" spans="1:7" ht="67.5" x14ac:dyDescent="0.2">
      <c r="B167" s="137" t="s">
        <v>925</v>
      </c>
      <c r="C167" s="137" t="s">
        <v>926</v>
      </c>
      <c r="D167" s="137" t="s">
        <v>927</v>
      </c>
      <c r="E167" s="137" t="s">
        <v>928</v>
      </c>
      <c r="F167" s="137" t="s">
        <v>929</v>
      </c>
    </row>
    <row r="168" spans="1:7" ht="13.5" x14ac:dyDescent="0.2">
      <c r="B168" s="138" t="s">
        <v>1016</v>
      </c>
      <c r="C168" s="139" t="s">
        <v>999</v>
      </c>
      <c r="D168" s="13">
        <v>0</v>
      </c>
      <c r="E168" s="14">
        <v>0</v>
      </c>
      <c r="F168" s="140">
        <v>29.407129999999999</v>
      </c>
    </row>
    <row r="170" spans="1:7" x14ac:dyDescent="0.2">
      <c r="B170" s="237" t="s">
        <v>1039</v>
      </c>
      <c r="C170" s="237"/>
    </row>
    <row r="172" spans="1:7" ht="153.75" customHeight="1" x14ac:dyDescent="0.2"/>
    <row r="175" spans="1:7" x14ac:dyDescent="0.2">
      <c r="B175" s="61" t="s">
        <v>1040</v>
      </c>
      <c r="C175" s="62"/>
      <c r="D175" s="61" t="s">
        <v>1041</v>
      </c>
    </row>
    <row r="176" spans="1:7" x14ac:dyDescent="0.2">
      <c r="B176" s="61" t="s">
        <v>1065</v>
      </c>
      <c r="D176" s="61" t="s">
        <v>1065</v>
      </c>
    </row>
    <row r="177" spans="10:10" ht="165" customHeight="1" x14ac:dyDescent="0.2"/>
    <row r="179" spans="10:10" x14ac:dyDescent="0.2">
      <c r="J179" s="21"/>
    </row>
  </sheetData>
  <mergeCells count="18">
    <mergeCell ref="B170:C170"/>
    <mergeCell ref="B150:C150"/>
    <mergeCell ref="B151:C151"/>
    <mergeCell ref="B159:C159"/>
    <mergeCell ref="B163:C163"/>
    <mergeCell ref="B164:C164"/>
    <mergeCell ref="B161:C161"/>
    <mergeCell ref="B162:C162"/>
    <mergeCell ref="B149:C149"/>
    <mergeCell ref="A1:H1"/>
    <mergeCell ref="A2:H2"/>
    <mergeCell ref="A3:H3"/>
    <mergeCell ref="B142:H142"/>
    <mergeCell ref="B143:H143"/>
    <mergeCell ref="B144:H144"/>
    <mergeCell ref="B145:H145"/>
    <mergeCell ref="B146:H146"/>
    <mergeCell ref="B148:D148"/>
  </mergeCells>
  <hyperlinks>
    <hyperlink ref="I1" location="Index!B2" display="Index" xr:uid="{1A838852-DBAE-4E1F-8953-8E1CA9C69F6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DA03F-8834-4BB5-95D7-0CD1AB3D86BE}">
  <sheetPr>
    <outlinePr summaryBelow="0" summaryRight="0"/>
  </sheetPr>
  <dimension ref="A1:P203"/>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888</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ht="25.5" x14ac:dyDescent="0.2">
      <c r="A7" s="25">
        <v>1</v>
      </c>
      <c r="B7" s="26" t="s">
        <v>750</v>
      </c>
      <c r="C7" s="26" t="s">
        <v>751</v>
      </c>
      <c r="D7" s="26" t="s">
        <v>210</v>
      </c>
      <c r="E7" s="27">
        <v>1965</v>
      </c>
      <c r="F7" s="28">
        <v>121.293555</v>
      </c>
      <c r="G7" s="29">
        <v>1.2469279999999999E-2</v>
      </c>
      <c r="H7" s="24" t="s">
        <v>151</v>
      </c>
    </row>
    <row r="8" spans="1:9" x14ac:dyDescent="0.2">
      <c r="A8" s="25">
        <v>2</v>
      </c>
      <c r="B8" s="26" t="s">
        <v>28</v>
      </c>
      <c r="C8" s="26" t="s">
        <v>29</v>
      </c>
      <c r="D8" s="26" t="s">
        <v>30</v>
      </c>
      <c r="E8" s="27">
        <v>37311</v>
      </c>
      <c r="F8" s="28">
        <v>114.91788</v>
      </c>
      <c r="G8" s="29">
        <v>1.1813850000000001E-2</v>
      </c>
      <c r="H8" s="24" t="s">
        <v>151</v>
      </c>
    </row>
    <row r="9" spans="1:9" x14ac:dyDescent="0.2">
      <c r="A9" s="25">
        <v>3</v>
      </c>
      <c r="B9" s="26" t="s">
        <v>546</v>
      </c>
      <c r="C9" s="26" t="s">
        <v>547</v>
      </c>
      <c r="D9" s="26" t="s">
        <v>207</v>
      </c>
      <c r="E9" s="27">
        <v>6652</v>
      </c>
      <c r="F9" s="28">
        <v>113.902196</v>
      </c>
      <c r="G9" s="29">
        <v>1.170943E-2</v>
      </c>
      <c r="H9" s="24" t="s">
        <v>151</v>
      </c>
    </row>
    <row r="10" spans="1:9" x14ac:dyDescent="0.2">
      <c r="A10" s="25">
        <v>4</v>
      </c>
      <c r="B10" s="26" t="s">
        <v>463</v>
      </c>
      <c r="C10" s="26" t="s">
        <v>464</v>
      </c>
      <c r="D10" s="26" t="s">
        <v>207</v>
      </c>
      <c r="E10" s="27">
        <v>19585</v>
      </c>
      <c r="F10" s="28">
        <v>113.17192249999999</v>
      </c>
      <c r="G10" s="29">
        <v>1.163436E-2</v>
      </c>
      <c r="H10" s="24" t="s">
        <v>151</v>
      </c>
    </row>
    <row r="11" spans="1:9" x14ac:dyDescent="0.2">
      <c r="A11" s="25">
        <v>5</v>
      </c>
      <c r="B11" s="26" t="s">
        <v>53</v>
      </c>
      <c r="C11" s="26" t="s">
        <v>54</v>
      </c>
      <c r="D11" s="26" t="s">
        <v>39</v>
      </c>
      <c r="E11" s="27">
        <v>13461</v>
      </c>
      <c r="F11" s="28">
        <v>112.9310595</v>
      </c>
      <c r="G11" s="29">
        <v>1.1609599999999999E-2</v>
      </c>
      <c r="H11" s="24" t="s">
        <v>151</v>
      </c>
    </row>
    <row r="12" spans="1:9" x14ac:dyDescent="0.2">
      <c r="A12" s="25">
        <v>6</v>
      </c>
      <c r="B12" s="26" t="s">
        <v>62</v>
      </c>
      <c r="C12" s="26" t="s">
        <v>63</v>
      </c>
      <c r="D12" s="26" t="s">
        <v>44</v>
      </c>
      <c r="E12" s="27">
        <v>1476</v>
      </c>
      <c r="F12" s="28">
        <v>111.598146</v>
      </c>
      <c r="G12" s="29">
        <v>1.147257E-2</v>
      </c>
      <c r="H12" s="24" t="s">
        <v>151</v>
      </c>
    </row>
    <row r="13" spans="1:9" x14ac:dyDescent="0.2">
      <c r="A13" s="25">
        <v>7</v>
      </c>
      <c r="B13" s="26" t="s">
        <v>234</v>
      </c>
      <c r="C13" s="26" t="s">
        <v>235</v>
      </c>
      <c r="D13" s="26" t="s">
        <v>198</v>
      </c>
      <c r="E13" s="27">
        <v>1321</v>
      </c>
      <c r="F13" s="28">
        <v>109.052513</v>
      </c>
      <c r="G13" s="29">
        <v>1.121087E-2</v>
      </c>
      <c r="H13" s="24" t="s">
        <v>151</v>
      </c>
    </row>
    <row r="14" spans="1:9" x14ac:dyDescent="0.2">
      <c r="A14" s="25">
        <v>8</v>
      </c>
      <c r="B14" s="26" t="s">
        <v>370</v>
      </c>
      <c r="C14" s="26" t="s">
        <v>371</v>
      </c>
      <c r="D14" s="26" t="s">
        <v>30</v>
      </c>
      <c r="E14" s="27">
        <v>2430</v>
      </c>
      <c r="F14" s="28">
        <v>108.78745499999999</v>
      </c>
      <c r="G14" s="29">
        <v>1.118362E-2</v>
      </c>
      <c r="H14" s="24" t="s">
        <v>151</v>
      </c>
    </row>
    <row r="15" spans="1:9" x14ac:dyDescent="0.2">
      <c r="A15" s="25">
        <v>9</v>
      </c>
      <c r="B15" s="26" t="s">
        <v>450</v>
      </c>
      <c r="C15" s="26" t="s">
        <v>451</v>
      </c>
      <c r="D15" s="26" t="s">
        <v>207</v>
      </c>
      <c r="E15" s="27">
        <v>5881</v>
      </c>
      <c r="F15" s="28">
        <v>108.6838205</v>
      </c>
      <c r="G15" s="29">
        <v>1.1172970000000001E-2</v>
      </c>
      <c r="H15" s="24" t="s">
        <v>151</v>
      </c>
    </row>
    <row r="16" spans="1:9" x14ac:dyDescent="0.2">
      <c r="A16" s="25">
        <v>10</v>
      </c>
      <c r="B16" s="26" t="s">
        <v>241</v>
      </c>
      <c r="C16" s="26" t="s">
        <v>242</v>
      </c>
      <c r="D16" s="26" t="s">
        <v>113</v>
      </c>
      <c r="E16" s="27">
        <v>21852</v>
      </c>
      <c r="F16" s="28">
        <v>108.232956</v>
      </c>
      <c r="G16" s="29">
        <v>1.112662E-2</v>
      </c>
      <c r="H16" s="24" t="s">
        <v>151</v>
      </c>
    </row>
    <row r="17" spans="1:8" x14ac:dyDescent="0.2">
      <c r="A17" s="25">
        <v>11</v>
      </c>
      <c r="B17" s="26" t="s">
        <v>340</v>
      </c>
      <c r="C17" s="26" t="s">
        <v>341</v>
      </c>
      <c r="D17" s="26" t="s">
        <v>39</v>
      </c>
      <c r="E17" s="27">
        <v>5967</v>
      </c>
      <c r="F17" s="28">
        <v>107.1703035</v>
      </c>
      <c r="G17" s="29">
        <v>1.101738E-2</v>
      </c>
      <c r="H17" s="24" t="s">
        <v>151</v>
      </c>
    </row>
    <row r="18" spans="1:8" x14ac:dyDescent="0.2">
      <c r="A18" s="25">
        <v>12</v>
      </c>
      <c r="B18" s="26" t="s">
        <v>358</v>
      </c>
      <c r="C18" s="26" t="s">
        <v>359</v>
      </c>
      <c r="D18" s="26" t="s">
        <v>39</v>
      </c>
      <c r="E18" s="27">
        <v>43275</v>
      </c>
      <c r="F18" s="28">
        <v>106.6296</v>
      </c>
      <c r="G18" s="29">
        <v>1.0961790000000001E-2</v>
      </c>
      <c r="H18" s="24" t="s">
        <v>151</v>
      </c>
    </row>
    <row r="19" spans="1:8" x14ac:dyDescent="0.2">
      <c r="A19" s="25">
        <v>13</v>
      </c>
      <c r="B19" s="26" t="s">
        <v>650</v>
      </c>
      <c r="C19" s="26" t="s">
        <v>651</v>
      </c>
      <c r="D19" s="26" t="s">
        <v>39</v>
      </c>
      <c r="E19" s="27">
        <v>101026</v>
      </c>
      <c r="F19" s="28">
        <v>105.976274</v>
      </c>
      <c r="G19" s="29">
        <v>1.0894630000000001E-2</v>
      </c>
      <c r="H19" s="24" t="s">
        <v>151</v>
      </c>
    </row>
    <row r="20" spans="1:8" x14ac:dyDescent="0.2">
      <c r="A20" s="25">
        <v>14</v>
      </c>
      <c r="B20" s="26" t="s">
        <v>348</v>
      </c>
      <c r="C20" s="26" t="s">
        <v>349</v>
      </c>
      <c r="D20" s="26" t="s">
        <v>207</v>
      </c>
      <c r="E20" s="27">
        <v>2480</v>
      </c>
      <c r="F20" s="28">
        <v>105.91708</v>
      </c>
      <c r="G20" s="29">
        <v>1.088854E-2</v>
      </c>
      <c r="H20" s="24" t="s">
        <v>151</v>
      </c>
    </row>
    <row r="21" spans="1:8" x14ac:dyDescent="0.2">
      <c r="A21" s="25">
        <v>15</v>
      </c>
      <c r="B21" s="26" t="s">
        <v>752</v>
      </c>
      <c r="C21" s="26" t="s">
        <v>753</v>
      </c>
      <c r="D21" s="26" t="s">
        <v>84</v>
      </c>
      <c r="E21" s="27">
        <v>13011</v>
      </c>
      <c r="F21" s="28">
        <v>105.6948585</v>
      </c>
      <c r="G21" s="29">
        <v>1.0865700000000001E-2</v>
      </c>
      <c r="H21" s="24" t="s">
        <v>151</v>
      </c>
    </row>
    <row r="22" spans="1:8" x14ac:dyDescent="0.2">
      <c r="A22" s="25">
        <v>16</v>
      </c>
      <c r="B22" s="26" t="s">
        <v>37</v>
      </c>
      <c r="C22" s="26" t="s">
        <v>38</v>
      </c>
      <c r="D22" s="26" t="s">
        <v>39</v>
      </c>
      <c r="E22" s="27">
        <v>8090</v>
      </c>
      <c r="F22" s="28">
        <v>105.17809</v>
      </c>
      <c r="G22" s="29">
        <v>1.0812570000000001E-2</v>
      </c>
      <c r="H22" s="24" t="s">
        <v>151</v>
      </c>
    </row>
    <row r="23" spans="1:8" ht="25.5" x14ac:dyDescent="0.2">
      <c r="A23" s="25">
        <v>17</v>
      </c>
      <c r="B23" s="26" t="s">
        <v>754</v>
      </c>
      <c r="C23" s="26" t="s">
        <v>755</v>
      </c>
      <c r="D23" s="26" t="s">
        <v>25</v>
      </c>
      <c r="E23" s="27">
        <v>403</v>
      </c>
      <c r="F23" s="28">
        <v>105.0880935</v>
      </c>
      <c r="G23" s="29">
        <v>1.080332E-2</v>
      </c>
      <c r="H23" s="24" t="s">
        <v>151</v>
      </c>
    </row>
    <row r="24" spans="1:8" x14ac:dyDescent="0.2">
      <c r="A24" s="25">
        <v>18</v>
      </c>
      <c r="B24" s="26" t="s">
        <v>342</v>
      </c>
      <c r="C24" s="26" t="s">
        <v>343</v>
      </c>
      <c r="D24" s="26" t="s">
        <v>198</v>
      </c>
      <c r="E24" s="27">
        <v>37503</v>
      </c>
      <c r="F24" s="28">
        <v>104.91839280000001</v>
      </c>
      <c r="G24" s="29">
        <v>1.0785869999999999E-2</v>
      </c>
      <c r="H24" s="24" t="s">
        <v>151</v>
      </c>
    </row>
    <row r="25" spans="1:8" ht="25.5" x14ac:dyDescent="0.2">
      <c r="A25" s="25">
        <v>19</v>
      </c>
      <c r="B25" s="26" t="s">
        <v>756</v>
      </c>
      <c r="C25" s="26" t="s">
        <v>757</v>
      </c>
      <c r="D25" s="26" t="s">
        <v>210</v>
      </c>
      <c r="E25" s="27">
        <v>3154</v>
      </c>
      <c r="F25" s="28">
        <v>104.845268</v>
      </c>
      <c r="G25" s="29">
        <v>1.0778360000000001E-2</v>
      </c>
      <c r="H25" s="24" t="s">
        <v>151</v>
      </c>
    </row>
    <row r="26" spans="1:8" x14ac:dyDescent="0.2">
      <c r="A26" s="25">
        <v>20</v>
      </c>
      <c r="B26" s="26" t="s">
        <v>733</v>
      </c>
      <c r="C26" s="26" t="s">
        <v>734</v>
      </c>
      <c r="D26" s="26" t="s">
        <v>277</v>
      </c>
      <c r="E26" s="27">
        <v>2169</v>
      </c>
      <c r="F26" s="28">
        <v>104.80282649999999</v>
      </c>
      <c r="G26" s="29">
        <v>1.0773990000000001E-2</v>
      </c>
      <c r="H26" s="24" t="s">
        <v>151</v>
      </c>
    </row>
    <row r="27" spans="1:8" x14ac:dyDescent="0.2">
      <c r="A27" s="25">
        <v>21</v>
      </c>
      <c r="B27" s="26" t="s">
        <v>758</v>
      </c>
      <c r="C27" s="26" t="s">
        <v>759</v>
      </c>
      <c r="D27" s="26" t="s">
        <v>207</v>
      </c>
      <c r="E27" s="27">
        <v>1692</v>
      </c>
      <c r="F27" s="28">
        <v>104.43700800000001</v>
      </c>
      <c r="G27" s="29">
        <v>1.073639E-2</v>
      </c>
      <c r="H27" s="24" t="s">
        <v>151</v>
      </c>
    </row>
    <row r="28" spans="1:8" x14ac:dyDescent="0.2">
      <c r="A28" s="25">
        <v>22</v>
      </c>
      <c r="B28" s="26" t="s">
        <v>11</v>
      </c>
      <c r="C28" s="26" t="s">
        <v>12</v>
      </c>
      <c r="D28" s="26" t="s">
        <v>13</v>
      </c>
      <c r="E28" s="27">
        <v>2795</v>
      </c>
      <c r="F28" s="28">
        <v>104.10816</v>
      </c>
      <c r="G28" s="29">
        <v>1.070258E-2</v>
      </c>
      <c r="H28" s="24" t="s">
        <v>151</v>
      </c>
    </row>
    <row r="29" spans="1:8" x14ac:dyDescent="0.2">
      <c r="A29" s="25">
        <v>23</v>
      </c>
      <c r="B29" s="26" t="s">
        <v>354</v>
      </c>
      <c r="C29" s="26" t="s">
        <v>355</v>
      </c>
      <c r="D29" s="26" t="s">
        <v>240</v>
      </c>
      <c r="E29" s="27">
        <v>16731</v>
      </c>
      <c r="F29" s="28">
        <v>103.93297200000001</v>
      </c>
      <c r="G29" s="29">
        <v>1.0684569999999999E-2</v>
      </c>
      <c r="H29" s="24" t="s">
        <v>151</v>
      </c>
    </row>
    <row r="30" spans="1:8" x14ac:dyDescent="0.2">
      <c r="A30" s="25">
        <v>24</v>
      </c>
      <c r="B30" s="26" t="s">
        <v>111</v>
      </c>
      <c r="C30" s="26" t="s">
        <v>112</v>
      </c>
      <c r="D30" s="26" t="s">
        <v>113</v>
      </c>
      <c r="E30" s="27">
        <v>19463</v>
      </c>
      <c r="F30" s="28">
        <v>103.659938</v>
      </c>
      <c r="G30" s="29">
        <v>1.0656499999999999E-2</v>
      </c>
      <c r="H30" s="24" t="s">
        <v>151</v>
      </c>
    </row>
    <row r="31" spans="1:8" x14ac:dyDescent="0.2">
      <c r="A31" s="25">
        <v>25</v>
      </c>
      <c r="B31" s="26" t="s">
        <v>344</v>
      </c>
      <c r="C31" s="26" t="s">
        <v>345</v>
      </c>
      <c r="D31" s="26" t="s">
        <v>207</v>
      </c>
      <c r="E31" s="27">
        <v>5578</v>
      </c>
      <c r="F31" s="28">
        <v>103.63087299999999</v>
      </c>
      <c r="G31" s="29">
        <v>1.065351E-2</v>
      </c>
      <c r="H31" s="24" t="s">
        <v>151</v>
      </c>
    </row>
    <row r="32" spans="1:8" x14ac:dyDescent="0.2">
      <c r="A32" s="25">
        <v>26</v>
      </c>
      <c r="B32" s="26" t="s">
        <v>760</v>
      </c>
      <c r="C32" s="26" t="s">
        <v>761</v>
      </c>
      <c r="D32" s="26" t="s">
        <v>301</v>
      </c>
      <c r="E32" s="27">
        <v>10503</v>
      </c>
      <c r="F32" s="28">
        <v>103.507065</v>
      </c>
      <c r="G32" s="29">
        <v>1.0640790000000001E-2</v>
      </c>
      <c r="H32" s="24" t="s">
        <v>151</v>
      </c>
    </row>
    <row r="33" spans="1:8" x14ac:dyDescent="0.2">
      <c r="A33" s="25">
        <v>27</v>
      </c>
      <c r="B33" s="26" t="s">
        <v>762</v>
      </c>
      <c r="C33" s="26" t="s">
        <v>763</v>
      </c>
      <c r="D33" s="26" t="s">
        <v>113</v>
      </c>
      <c r="E33" s="27">
        <v>987</v>
      </c>
      <c r="F33" s="28">
        <v>103.32162750000001</v>
      </c>
      <c r="G33" s="29">
        <v>1.0621719999999999E-2</v>
      </c>
      <c r="H33" s="24" t="s">
        <v>151</v>
      </c>
    </row>
    <row r="34" spans="1:8" x14ac:dyDescent="0.2">
      <c r="A34" s="25">
        <v>28</v>
      </c>
      <c r="B34" s="26" t="s">
        <v>548</v>
      </c>
      <c r="C34" s="26" t="s">
        <v>549</v>
      </c>
      <c r="D34" s="26" t="s">
        <v>277</v>
      </c>
      <c r="E34" s="27">
        <v>3470</v>
      </c>
      <c r="F34" s="28">
        <v>102.92367</v>
      </c>
      <c r="G34" s="29">
        <v>1.058081E-2</v>
      </c>
      <c r="H34" s="24" t="s">
        <v>151</v>
      </c>
    </row>
    <row r="35" spans="1:8" ht="25.5" x14ac:dyDescent="0.2">
      <c r="A35" s="25">
        <v>29</v>
      </c>
      <c r="B35" s="26" t="s">
        <v>388</v>
      </c>
      <c r="C35" s="26" t="s">
        <v>389</v>
      </c>
      <c r="D35" s="26" t="s">
        <v>25</v>
      </c>
      <c r="E35" s="27">
        <v>3942</v>
      </c>
      <c r="F35" s="28">
        <v>102.738375</v>
      </c>
      <c r="G35" s="29">
        <v>1.056176E-2</v>
      </c>
      <c r="H35" s="24" t="s">
        <v>151</v>
      </c>
    </row>
    <row r="36" spans="1:8" x14ac:dyDescent="0.2">
      <c r="A36" s="25">
        <v>30</v>
      </c>
      <c r="B36" s="26" t="s">
        <v>764</v>
      </c>
      <c r="C36" s="26" t="s">
        <v>765</v>
      </c>
      <c r="D36" s="26" t="s">
        <v>134</v>
      </c>
      <c r="E36" s="27">
        <v>10497</v>
      </c>
      <c r="F36" s="28">
        <v>101.40102</v>
      </c>
      <c r="G36" s="29">
        <v>1.0424279999999999E-2</v>
      </c>
      <c r="H36" s="24" t="s">
        <v>151</v>
      </c>
    </row>
    <row r="37" spans="1:8" ht="25.5" x14ac:dyDescent="0.2">
      <c r="A37" s="25">
        <v>31</v>
      </c>
      <c r="B37" s="26" t="s">
        <v>352</v>
      </c>
      <c r="C37" s="26" t="s">
        <v>353</v>
      </c>
      <c r="D37" s="26" t="s">
        <v>210</v>
      </c>
      <c r="E37" s="27">
        <v>5689</v>
      </c>
      <c r="F37" s="28">
        <v>101.31540099999999</v>
      </c>
      <c r="G37" s="29">
        <v>1.041548E-2</v>
      </c>
      <c r="H37" s="24" t="s">
        <v>151</v>
      </c>
    </row>
    <row r="38" spans="1:8" x14ac:dyDescent="0.2">
      <c r="A38" s="25">
        <v>32</v>
      </c>
      <c r="B38" s="26" t="s">
        <v>766</v>
      </c>
      <c r="C38" s="26" t="s">
        <v>767</v>
      </c>
      <c r="D38" s="26" t="s">
        <v>113</v>
      </c>
      <c r="E38" s="27">
        <v>67534</v>
      </c>
      <c r="F38" s="28">
        <v>100.8552756</v>
      </c>
      <c r="G38" s="29">
        <v>1.0368169999999999E-2</v>
      </c>
      <c r="H38" s="24" t="s">
        <v>151</v>
      </c>
    </row>
    <row r="39" spans="1:8" x14ac:dyDescent="0.2">
      <c r="A39" s="25">
        <v>33</v>
      </c>
      <c r="B39" s="26" t="s">
        <v>260</v>
      </c>
      <c r="C39" s="26" t="s">
        <v>261</v>
      </c>
      <c r="D39" s="26" t="s">
        <v>39</v>
      </c>
      <c r="E39" s="27">
        <v>82926</v>
      </c>
      <c r="F39" s="28">
        <v>100.8546012</v>
      </c>
      <c r="G39" s="29">
        <v>1.036811E-2</v>
      </c>
      <c r="H39" s="24" t="s">
        <v>151</v>
      </c>
    </row>
    <row r="40" spans="1:8" x14ac:dyDescent="0.2">
      <c r="A40" s="25">
        <v>34</v>
      </c>
      <c r="B40" s="26" t="s">
        <v>768</v>
      </c>
      <c r="C40" s="26" t="s">
        <v>769</v>
      </c>
      <c r="D40" s="26" t="s">
        <v>204</v>
      </c>
      <c r="E40" s="27">
        <v>1471</v>
      </c>
      <c r="F40" s="28">
        <v>100.453119</v>
      </c>
      <c r="G40" s="29">
        <v>1.032683E-2</v>
      </c>
      <c r="H40" s="24" t="s">
        <v>151</v>
      </c>
    </row>
    <row r="41" spans="1:8" ht="25.5" x14ac:dyDescent="0.2">
      <c r="A41" s="25">
        <v>35</v>
      </c>
      <c r="B41" s="26" t="s">
        <v>23</v>
      </c>
      <c r="C41" s="26" t="s">
        <v>24</v>
      </c>
      <c r="D41" s="26" t="s">
        <v>25</v>
      </c>
      <c r="E41" s="27">
        <v>894</v>
      </c>
      <c r="F41" s="28">
        <v>100.147221</v>
      </c>
      <c r="G41" s="29">
        <v>1.029539E-2</v>
      </c>
      <c r="H41" s="24" t="s">
        <v>151</v>
      </c>
    </row>
    <row r="42" spans="1:8" x14ac:dyDescent="0.2">
      <c r="A42" s="25">
        <v>36</v>
      </c>
      <c r="B42" s="26" t="s">
        <v>770</v>
      </c>
      <c r="C42" s="26" t="s">
        <v>771</v>
      </c>
      <c r="D42" s="26" t="s">
        <v>113</v>
      </c>
      <c r="E42" s="27">
        <v>30415</v>
      </c>
      <c r="F42" s="28">
        <v>99.867652500000005</v>
      </c>
      <c r="G42" s="29">
        <v>1.026664E-2</v>
      </c>
      <c r="H42" s="24" t="s">
        <v>151</v>
      </c>
    </row>
    <row r="43" spans="1:8" x14ac:dyDescent="0.2">
      <c r="A43" s="25">
        <v>37</v>
      </c>
      <c r="B43" s="26" t="s">
        <v>662</v>
      </c>
      <c r="C43" s="26" t="s">
        <v>663</v>
      </c>
      <c r="D43" s="26" t="s">
        <v>39</v>
      </c>
      <c r="E43" s="27">
        <v>97657</v>
      </c>
      <c r="F43" s="28">
        <v>99.619905700000004</v>
      </c>
      <c r="G43" s="29">
        <v>1.0241180000000001E-2</v>
      </c>
      <c r="H43" s="24" t="s">
        <v>151</v>
      </c>
    </row>
    <row r="44" spans="1:8" ht="25.5" x14ac:dyDescent="0.2">
      <c r="A44" s="25">
        <v>38</v>
      </c>
      <c r="B44" s="26" t="s">
        <v>454</v>
      </c>
      <c r="C44" s="26" t="s">
        <v>455</v>
      </c>
      <c r="D44" s="26" t="s">
        <v>210</v>
      </c>
      <c r="E44" s="27">
        <v>6483</v>
      </c>
      <c r="F44" s="28">
        <v>99.442736999999994</v>
      </c>
      <c r="G44" s="29">
        <v>1.022296E-2</v>
      </c>
      <c r="H44" s="24" t="s">
        <v>151</v>
      </c>
    </row>
    <row r="45" spans="1:8" x14ac:dyDescent="0.2">
      <c r="A45" s="25">
        <v>39</v>
      </c>
      <c r="B45" s="26" t="s">
        <v>540</v>
      </c>
      <c r="C45" s="26" t="s">
        <v>541</v>
      </c>
      <c r="D45" s="26" t="s">
        <v>240</v>
      </c>
      <c r="E45" s="27">
        <v>6491</v>
      </c>
      <c r="F45" s="28">
        <v>99.253881000000007</v>
      </c>
      <c r="G45" s="29">
        <v>1.020355E-2</v>
      </c>
      <c r="H45" s="24" t="s">
        <v>151</v>
      </c>
    </row>
    <row r="46" spans="1:8" x14ac:dyDescent="0.2">
      <c r="A46" s="25">
        <v>40</v>
      </c>
      <c r="B46" s="26" t="s">
        <v>657</v>
      </c>
      <c r="C46" s="26" t="s">
        <v>658</v>
      </c>
      <c r="D46" s="26" t="s">
        <v>659</v>
      </c>
      <c r="E46" s="27">
        <v>21807</v>
      </c>
      <c r="F46" s="28">
        <v>98.894745</v>
      </c>
      <c r="G46" s="29">
        <v>1.0166629999999999E-2</v>
      </c>
      <c r="H46" s="24" t="s">
        <v>151</v>
      </c>
    </row>
    <row r="47" spans="1:8" x14ac:dyDescent="0.2">
      <c r="A47" s="25">
        <v>41</v>
      </c>
      <c r="B47" s="26" t="s">
        <v>772</v>
      </c>
      <c r="C47" s="26" t="s">
        <v>773</v>
      </c>
      <c r="D47" s="26" t="s">
        <v>75</v>
      </c>
      <c r="E47" s="27">
        <v>282</v>
      </c>
      <c r="F47" s="28">
        <v>98.604684000000006</v>
      </c>
      <c r="G47" s="29">
        <v>1.013681E-2</v>
      </c>
      <c r="H47" s="24" t="s">
        <v>151</v>
      </c>
    </row>
    <row r="48" spans="1:8" ht="25.5" x14ac:dyDescent="0.2">
      <c r="A48" s="25">
        <v>42</v>
      </c>
      <c r="B48" s="26" t="s">
        <v>774</v>
      </c>
      <c r="C48" s="26" t="s">
        <v>775</v>
      </c>
      <c r="D48" s="26" t="s">
        <v>268</v>
      </c>
      <c r="E48" s="27">
        <v>3211</v>
      </c>
      <c r="F48" s="28">
        <v>98.455681999999996</v>
      </c>
      <c r="G48" s="29">
        <v>1.012149E-2</v>
      </c>
      <c r="H48" s="24" t="s">
        <v>151</v>
      </c>
    </row>
    <row r="49" spans="1:8" x14ac:dyDescent="0.2">
      <c r="A49" s="25">
        <v>43</v>
      </c>
      <c r="B49" s="26" t="s">
        <v>350</v>
      </c>
      <c r="C49" s="26" t="s">
        <v>351</v>
      </c>
      <c r="D49" s="26" t="s">
        <v>39</v>
      </c>
      <c r="E49" s="27">
        <v>5574</v>
      </c>
      <c r="F49" s="28">
        <v>98.395034999999993</v>
      </c>
      <c r="G49" s="29">
        <v>1.0115259999999999E-2</v>
      </c>
      <c r="H49" s="24" t="s">
        <v>151</v>
      </c>
    </row>
    <row r="50" spans="1:8" x14ac:dyDescent="0.2">
      <c r="A50" s="25">
        <v>44</v>
      </c>
      <c r="B50" s="26" t="s">
        <v>14</v>
      </c>
      <c r="C50" s="26" t="s">
        <v>15</v>
      </c>
      <c r="D50" s="26" t="s">
        <v>16</v>
      </c>
      <c r="E50" s="27">
        <v>6030</v>
      </c>
      <c r="F50" s="28">
        <v>98.117144999999994</v>
      </c>
      <c r="G50" s="29">
        <v>1.0086690000000001E-2</v>
      </c>
      <c r="H50" s="24" t="s">
        <v>151</v>
      </c>
    </row>
    <row r="51" spans="1:8" x14ac:dyDescent="0.2">
      <c r="A51" s="25">
        <v>45</v>
      </c>
      <c r="B51" s="26" t="s">
        <v>363</v>
      </c>
      <c r="C51" s="26" t="s">
        <v>364</v>
      </c>
      <c r="D51" s="26" t="s">
        <v>365</v>
      </c>
      <c r="E51" s="27">
        <v>20397</v>
      </c>
      <c r="F51" s="28">
        <v>97.242697500000006</v>
      </c>
      <c r="G51" s="29">
        <v>9.9967900000000002E-3</v>
      </c>
      <c r="H51" s="24" t="s">
        <v>151</v>
      </c>
    </row>
    <row r="52" spans="1:8" x14ac:dyDescent="0.2">
      <c r="A52" s="25">
        <v>46</v>
      </c>
      <c r="B52" s="26" t="s">
        <v>139</v>
      </c>
      <c r="C52" s="26" t="s">
        <v>140</v>
      </c>
      <c r="D52" s="26" t="s">
        <v>44</v>
      </c>
      <c r="E52" s="27">
        <v>38686</v>
      </c>
      <c r="F52" s="28">
        <v>97.136677399999996</v>
      </c>
      <c r="G52" s="29">
        <v>9.9858900000000007E-3</v>
      </c>
      <c r="H52" s="24" t="s">
        <v>151</v>
      </c>
    </row>
    <row r="53" spans="1:8" ht="25.5" x14ac:dyDescent="0.2">
      <c r="A53" s="25">
        <v>47</v>
      </c>
      <c r="B53" s="26" t="s">
        <v>227</v>
      </c>
      <c r="C53" s="26" t="s">
        <v>228</v>
      </c>
      <c r="D53" s="26" t="s">
        <v>210</v>
      </c>
      <c r="E53" s="27">
        <v>10035</v>
      </c>
      <c r="F53" s="28">
        <v>96.933082499999998</v>
      </c>
      <c r="G53" s="29">
        <v>9.9649600000000001E-3</v>
      </c>
      <c r="H53" s="24" t="s">
        <v>151</v>
      </c>
    </row>
    <row r="54" spans="1:8" x14ac:dyDescent="0.2">
      <c r="A54" s="25">
        <v>48</v>
      </c>
      <c r="B54" s="26" t="s">
        <v>95</v>
      </c>
      <c r="C54" s="26" t="s">
        <v>96</v>
      </c>
      <c r="D54" s="26" t="s">
        <v>97</v>
      </c>
      <c r="E54" s="27">
        <v>2213</v>
      </c>
      <c r="F54" s="28">
        <v>96.905056999999999</v>
      </c>
      <c r="G54" s="29">
        <v>9.9620799999999999E-3</v>
      </c>
      <c r="H54" s="24" t="s">
        <v>151</v>
      </c>
    </row>
    <row r="55" spans="1:8" x14ac:dyDescent="0.2">
      <c r="A55" s="25">
        <v>49</v>
      </c>
      <c r="B55" s="26" t="s">
        <v>714</v>
      </c>
      <c r="C55" s="26" t="s">
        <v>715</v>
      </c>
      <c r="D55" s="26" t="s">
        <v>301</v>
      </c>
      <c r="E55" s="27">
        <v>14719</v>
      </c>
      <c r="F55" s="28">
        <v>96.8142225</v>
      </c>
      <c r="G55" s="29">
        <v>9.9527399999999999E-3</v>
      </c>
      <c r="H55" s="24" t="s">
        <v>151</v>
      </c>
    </row>
    <row r="56" spans="1:8" x14ac:dyDescent="0.2">
      <c r="A56" s="25">
        <v>50</v>
      </c>
      <c r="B56" s="26" t="s">
        <v>776</v>
      </c>
      <c r="C56" s="26" t="s">
        <v>777</v>
      </c>
      <c r="D56" s="26" t="s">
        <v>57</v>
      </c>
      <c r="E56" s="27">
        <v>7703</v>
      </c>
      <c r="F56" s="28">
        <v>96.533996000000002</v>
      </c>
      <c r="G56" s="29">
        <v>9.9239399999999992E-3</v>
      </c>
      <c r="H56" s="24" t="s">
        <v>151</v>
      </c>
    </row>
    <row r="57" spans="1:8" x14ac:dyDescent="0.2">
      <c r="A57" s="25">
        <v>51</v>
      </c>
      <c r="B57" s="26" t="s">
        <v>26</v>
      </c>
      <c r="C57" s="26" t="s">
        <v>27</v>
      </c>
      <c r="D57" s="26" t="s">
        <v>22</v>
      </c>
      <c r="E57" s="27">
        <v>29159</v>
      </c>
      <c r="F57" s="28">
        <v>96.049745999999999</v>
      </c>
      <c r="G57" s="29">
        <v>9.8741499999999999E-3</v>
      </c>
      <c r="H57" s="24" t="s">
        <v>151</v>
      </c>
    </row>
    <row r="58" spans="1:8" x14ac:dyDescent="0.2">
      <c r="A58" s="25">
        <v>52</v>
      </c>
      <c r="B58" s="26" t="s">
        <v>346</v>
      </c>
      <c r="C58" s="26" t="s">
        <v>347</v>
      </c>
      <c r="D58" s="26" t="s">
        <v>39</v>
      </c>
      <c r="E58" s="27">
        <v>8448</v>
      </c>
      <c r="F58" s="28">
        <v>95.994624000000002</v>
      </c>
      <c r="G58" s="29">
        <v>9.8684900000000006E-3</v>
      </c>
      <c r="H58" s="24" t="s">
        <v>151</v>
      </c>
    </row>
    <row r="59" spans="1:8" x14ac:dyDescent="0.2">
      <c r="A59" s="25">
        <v>53</v>
      </c>
      <c r="B59" s="26" t="s">
        <v>299</v>
      </c>
      <c r="C59" s="26" t="s">
        <v>300</v>
      </c>
      <c r="D59" s="26" t="s">
        <v>301</v>
      </c>
      <c r="E59" s="27">
        <v>13672</v>
      </c>
      <c r="F59" s="28">
        <v>95.656148000000002</v>
      </c>
      <c r="G59" s="29">
        <v>9.8336900000000008E-3</v>
      </c>
      <c r="H59" s="24" t="s">
        <v>151</v>
      </c>
    </row>
    <row r="60" spans="1:8" x14ac:dyDescent="0.2">
      <c r="A60" s="25">
        <v>54</v>
      </c>
      <c r="B60" s="26" t="s">
        <v>89</v>
      </c>
      <c r="C60" s="26" t="s">
        <v>90</v>
      </c>
      <c r="D60" s="26" t="s">
        <v>44</v>
      </c>
      <c r="E60" s="27">
        <v>1285</v>
      </c>
      <c r="F60" s="28">
        <v>95.363062499999998</v>
      </c>
      <c r="G60" s="29">
        <v>9.8035599999999994E-3</v>
      </c>
      <c r="H60" s="24" t="s">
        <v>151</v>
      </c>
    </row>
    <row r="61" spans="1:8" ht="25.5" x14ac:dyDescent="0.2">
      <c r="A61" s="25">
        <v>55</v>
      </c>
      <c r="B61" s="26" t="s">
        <v>778</v>
      </c>
      <c r="C61" s="26" t="s">
        <v>779</v>
      </c>
      <c r="D61" s="26" t="s">
        <v>233</v>
      </c>
      <c r="E61" s="27">
        <v>11662</v>
      </c>
      <c r="F61" s="28">
        <v>95.156088999999994</v>
      </c>
      <c r="G61" s="29">
        <v>9.7822800000000008E-3</v>
      </c>
      <c r="H61" s="24" t="s">
        <v>151</v>
      </c>
    </row>
    <row r="62" spans="1:8" x14ac:dyDescent="0.2">
      <c r="A62" s="25">
        <v>56</v>
      </c>
      <c r="B62" s="26" t="s">
        <v>196</v>
      </c>
      <c r="C62" s="26" t="s">
        <v>197</v>
      </c>
      <c r="D62" s="26" t="s">
        <v>198</v>
      </c>
      <c r="E62" s="27">
        <v>1398</v>
      </c>
      <c r="F62" s="28">
        <v>94.999691999999996</v>
      </c>
      <c r="G62" s="29">
        <v>9.7662100000000009E-3</v>
      </c>
      <c r="H62" s="24" t="s">
        <v>151</v>
      </c>
    </row>
    <row r="63" spans="1:8" ht="25.5" x14ac:dyDescent="0.2">
      <c r="A63" s="25">
        <v>57</v>
      </c>
      <c r="B63" s="26" t="s">
        <v>366</v>
      </c>
      <c r="C63" s="26" t="s">
        <v>367</v>
      </c>
      <c r="D63" s="26" t="s">
        <v>210</v>
      </c>
      <c r="E63" s="27">
        <v>7880</v>
      </c>
      <c r="F63" s="28">
        <v>94.741240000000005</v>
      </c>
      <c r="G63" s="29">
        <v>9.7396400000000008E-3</v>
      </c>
      <c r="H63" s="24" t="s">
        <v>151</v>
      </c>
    </row>
    <row r="64" spans="1:8" x14ac:dyDescent="0.2">
      <c r="A64" s="25">
        <v>58</v>
      </c>
      <c r="B64" s="26" t="s">
        <v>652</v>
      </c>
      <c r="C64" s="26" t="s">
        <v>653</v>
      </c>
      <c r="D64" s="26" t="s">
        <v>57</v>
      </c>
      <c r="E64" s="27">
        <v>11492</v>
      </c>
      <c r="F64" s="28">
        <v>94.573414</v>
      </c>
      <c r="G64" s="29">
        <v>9.7223799999999992E-3</v>
      </c>
      <c r="H64" s="24" t="s">
        <v>151</v>
      </c>
    </row>
    <row r="65" spans="1:8" x14ac:dyDescent="0.2">
      <c r="A65" s="25">
        <v>59</v>
      </c>
      <c r="B65" s="26" t="s">
        <v>360</v>
      </c>
      <c r="C65" s="26" t="s">
        <v>361</v>
      </c>
      <c r="D65" s="26" t="s">
        <v>362</v>
      </c>
      <c r="E65" s="27">
        <v>14407</v>
      </c>
      <c r="F65" s="28">
        <v>94.538734000000005</v>
      </c>
      <c r="G65" s="29">
        <v>9.7188199999999995E-3</v>
      </c>
      <c r="H65" s="24" t="s">
        <v>151</v>
      </c>
    </row>
    <row r="66" spans="1:8" x14ac:dyDescent="0.2">
      <c r="A66" s="25">
        <v>60</v>
      </c>
      <c r="B66" s="26" t="s">
        <v>66</v>
      </c>
      <c r="C66" s="26" t="s">
        <v>67</v>
      </c>
      <c r="D66" s="26" t="s">
        <v>22</v>
      </c>
      <c r="E66" s="27">
        <v>22779</v>
      </c>
      <c r="F66" s="28">
        <v>94.339228500000004</v>
      </c>
      <c r="G66" s="29">
        <v>9.6983099999999999E-3</v>
      </c>
      <c r="H66" s="24" t="s">
        <v>151</v>
      </c>
    </row>
    <row r="67" spans="1:8" x14ac:dyDescent="0.2">
      <c r="A67" s="25">
        <v>61</v>
      </c>
      <c r="B67" s="26" t="s">
        <v>82</v>
      </c>
      <c r="C67" s="26" t="s">
        <v>83</v>
      </c>
      <c r="D67" s="26" t="s">
        <v>84</v>
      </c>
      <c r="E67" s="27">
        <v>47007</v>
      </c>
      <c r="F67" s="28">
        <v>93.760162199999996</v>
      </c>
      <c r="G67" s="29">
        <v>9.6387799999999996E-3</v>
      </c>
      <c r="H67" s="24" t="s">
        <v>151</v>
      </c>
    </row>
    <row r="68" spans="1:8" x14ac:dyDescent="0.2">
      <c r="A68" s="25">
        <v>62</v>
      </c>
      <c r="B68" s="26" t="s">
        <v>17</v>
      </c>
      <c r="C68" s="26" t="s">
        <v>18</v>
      </c>
      <c r="D68" s="26" t="s">
        <v>19</v>
      </c>
      <c r="E68" s="27">
        <v>7208</v>
      </c>
      <c r="F68" s="28">
        <v>93.141775999999993</v>
      </c>
      <c r="G68" s="29">
        <v>9.5752100000000007E-3</v>
      </c>
      <c r="H68" s="24" t="s">
        <v>151</v>
      </c>
    </row>
    <row r="69" spans="1:8" x14ac:dyDescent="0.2">
      <c r="A69" s="25">
        <v>63</v>
      </c>
      <c r="B69" s="26" t="s">
        <v>132</v>
      </c>
      <c r="C69" s="26" t="s">
        <v>133</v>
      </c>
      <c r="D69" s="26" t="s">
        <v>134</v>
      </c>
      <c r="E69" s="27">
        <v>10268</v>
      </c>
      <c r="F69" s="28">
        <v>93.074286000000001</v>
      </c>
      <c r="G69" s="29">
        <v>9.5682700000000002E-3</v>
      </c>
      <c r="H69" s="24" t="s">
        <v>151</v>
      </c>
    </row>
    <row r="70" spans="1:8" x14ac:dyDescent="0.2">
      <c r="A70" s="25">
        <v>64</v>
      </c>
      <c r="B70" s="26" t="s">
        <v>442</v>
      </c>
      <c r="C70" s="26" t="s">
        <v>443</v>
      </c>
      <c r="D70" s="26" t="s">
        <v>134</v>
      </c>
      <c r="E70" s="27">
        <v>64328</v>
      </c>
      <c r="F70" s="28">
        <v>92.979691200000005</v>
      </c>
      <c r="G70" s="29">
        <v>9.5585500000000007E-3</v>
      </c>
      <c r="H70" s="24" t="s">
        <v>151</v>
      </c>
    </row>
    <row r="71" spans="1:8" x14ac:dyDescent="0.2">
      <c r="A71" s="25">
        <v>65</v>
      </c>
      <c r="B71" s="26" t="s">
        <v>693</v>
      </c>
      <c r="C71" s="26" t="s">
        <v>694</v>
      </c>
      <c r="D71" s="26" t="s">
        <v>22</v>
      </c>
      <c r="E71" s="27">
        <v>113423</v>
      </c>
      <c r="F71" s="28">
        <v>92.371691200000001</v>
      </c>
      <c r="G71" s="29">
        <v>9.4960400000000007E-3</v>
      </c>
      <c r="H71" s="24" t="s">
        <v>151</v>
      </c>
    </row>
    <row r="72" spans="1:8" x14ac:dyDescent="0.2">
      <c r="A72" s="25">
        <v>66</v>
      </c>
      <c r="B72" s="26" t="s">
        <v>275</v>
      </c>
      <c r="C72" s="26" t="s">
        <v>276</v>
      </c>
      <c r="D72" s="26" t="s">
        <v>277</v>
      </c>
      <c r="E72" s="27">
        <v>3776</v>
      </c>
      <c r="F72" s="28">
        <v>91.924831999999995</v>
      </c>
      <c r="G72" s="29">
        <v>9.4500999999999995E-3</v>
      </c>
      <c r="H72" s="24" t="s">
        <v>151</v>
      </c>
    </row>
    <row r="73" spans="1:8" x14ac:dyDescent="0.2">
      <c r="A73" s="25">
        <v>67</v>
      </c>
      <c r="B73" s="26" t="s">
        <v>780</v>
      </c>
      <c r="C73" s="26" t="s">
        <v>781</v>
      </c>
      <c r="D73" s="26" t="s">
        <v>514</v>
      </c>
      <c r="E73" s="27">
        <v>7354</v>
      </c>
      <c r="F73" s="28">
        <v>91.531560999999996</v>
      </c>
      <c r="G73" s="29">
        <v>9.4096700000000002E-3</v>
      </c>
      <c r="H73" s="24" t="s">
        <v>151</v>
      </c>
    </row>
    <row r="74" spans="1:8" x14ac:dyDescent="0.2">
      <c r="A74" s="25">
        <v>68</v>
      </c>
      <c r="B74" s="26" t="s">
        <v>40</v>
      </c>
      <c r="C74" s="26" t="s">
        <v>41</v>
      </c>
      <c r="D74" s="26" t="s">
        <v>19</v>
      </c>
      <c r="E74" s="27">
        <v>31330</v>
      </c>
      <c r="F74" s="28">
        <v>91.514930000000007</v>
      </c>
      <c r="G74" s="29">
        <v>9.4079599999999999E-3</v>
      </c>
      <c r="H74" s="24" t="s">
        <v>151</v>
      </c>
    </row>
    <row r="75" spans="1:8" x14ac:dyDescent="0.2">
      <c r="A75" s="25">
        <v>69</v>
      </c>
      <c r="B75" s="26" t="s">
        <v>542</v>
      </c>
      <c r="C75" s="26" t="s">
        <v>543</v>
      </c>
      <c r="D75" s="26" t="s">
        <v>277</v>
      </c>
      <c r="E75" s="27">
        <v>823</v>
      </c>
      <c r="F75" s="28">
        <v>91.140665999999996</v>
      </c>
      <c r="G75" s="29">
        <v>9.3694899999999994E-3</v>
      </c>
      <c r="H75" s="24" t="s">
        <v>151</v>
      </c>
    </row>
    <row r="76" spans="1:8" x14ac:dyDescent="0.2">
      <c r="A76" s="25">
        <v>70</v>
      </c>
      <c r="B76" s="26" t="s">
        <v>386</v>
      </c>
      <c r="C76" s="26" t="s">
        <v>387</v>
      </c>
      <c r="D76" s="26" t="s">
        <v>33</v>
      </c>
      <c r="E76" s="27">
        <v>2802</v>
      </c>
      <c r="F76" s="28">
        <v>91.03698</v>
      </c>
      <c r="G76" s="29">
        <v>9.3588300000000003E-3</v>
      </c>
      <c r="H76" s="24" t="s">
        <v>151</v>
      </c>
    </row>
    <row r="77" spans="1:8" x14ac:dyDescent="0.2">
      <c r="A77" s="25">
        <v>71</v>
      </c>
      <c r="B77" s="26" t="s">
        <v>70</v>
      </c>
      <c r="C77" s="26" t="s">
        <v>71</v>
      </c>
      <c r="D77" s="26" t="s">
        <v>72</v>
      </c>
      <c r="E77" s="27">
        <v>35357</v>
      </c>
      <c r="F77" s="28">
        <v>90.761419000000004</v>
      </c>
      <c r="G77" s="29">
        <v>9.3305000000000003E-3</v>
      </c>
      <c r="H77" s="24" t="s">
        <v>151</v>
      </c>
    </row>
    <row r="78" spans="1:8" x14ac:dyDescent="0.2">
      <c r="A78" s="25">
        <v>72</v>
      </c>
      <c r="B78" s="26" t="s">
        <v>525</v>
      </c>
      <c r="C78" s="26" t="s">
        <v>526</v>
      </c>
      <c r="D78" s="26" t="s">
        <v>113</v>
      </c>
      <c r="E78" s="27">
        <v>1373</v>
      </c>
      <c r="F78" s="28">
        <v>90.287107000000006</v>
      </c>
      <c r="G78" s="29">
        <v>9.2817400000000001E-3</v>
      </c>
      <c r="H78" s="24" t="s">
        <v>151</v>
      </c>
    </row>
    <row r="79" spans="1:8" x14ac:dyDescent="0.2">
      <c r="A79" s="25">
        <v>73</v>
      </c>
      <c r="B79" s="26" t="s">
        <v>262</v>
      </c>
      <c r="C79" s="26" t="s">
        <v>263</v>
      </c>
      <c r="D79" s="26" t="s">
        <v>113</v>
      </c>
      <c r="E79" s="27">
        <v>2984</v>
      </c>
      <c r="F79" s="28">
        <v>90.106356000000005</v>
      </c>
      <c r="G79" s="29">
        <v>9.2631599999999994E-3</v>
      </c>
      <c r="H79" s="24" t="s">
        <v>151</v>
      </c>
    </row>
    <row r="80" spans="1:8" x14ac:dyDescent="0.2">
      <c r="A80" s="25">
        <v>74</v>
      </c>
      <c r="B80" s="26" t="s">
        <v>782</v>
      </c>
      <c r="C80" s="26" t="s">
        <v>783</v>
      </c>
      <c r="D80" s="26" t="s">
        <v>22</v>
      </c>
      <c r="E80" s="27">
        <v>13737</v>
      </c>
      <c r="F80" s="28">
        <v>89.929270500000001</v>
      </c>
      <c r="G80" s="29">
        <v>9.24495E-3</v>
      </c>
      <c r="H80" s="24" t="s">
        <v>151</v>
      </c>
    </row>
    <row r="81" spans="1:8" ht="25.5" x14ac:dyDescent="0.2">
      <c r="A81" s="25">
        <v>75</v>
      </c>
      <c r="B81" s="26" t="s">
        <v>135</v>
      </c>
      <c r="C81" s="26" t="s">
        <v>136</v>
      </c>
      <c r="D81" s="26" t="s">
        <v>25</v>
      </c>
      <c r="E81" s="27">
        <v>16897</v>
      </c>
      <c r="F81" s="28">
        <v>89.807554999999994</v>
      </c>
      <c r="G81" s="29">
        <v>9.2324399999999997E-3</v>
      </c>
      <c r="H81" s="24" t="s">
        <v>151</v>
      </c>
    </row>
    <row r="82" spans="1:8" x14ac:dyDescent="0.2">
      <c r="A82" s="25">
        <v>76</v>
      </c>
      <c r="B82" s="26" t="s">
        <v>784</v>
      </c>
      <c r="C82" s="26" t="s">
        <v>785</v>
      </c>
      <c r="D82" s="26" t="s">
        <v>514</v>
      </c>
      <c r="E82" s="27">
        <v>16818</v>
      </c>
      <c r="F82" s="28">
        <v>88.656086999999999</v>
      </c>
      <c r="G82" s="29">
        <v>9.1140700000000002E-3</v>
      </c>
      <c r="H82" s="24" t="s">
        <v>151</v>
      </c>
    </row>
    <row r="83" spans="1:8" x14ac:dyDescent="0.2">
      <c r="A83" s="25">
        <v>77</v>
      </c>
      <c r="B83" s="26" t="s">
        <v>384</v>
      </c>
      <c r="C83" s="26" t="s">
        <v>385</v>
      </c>
      <c r="D83" s="26" t="s">
        <v>365</v>
      </c>
      <c r="E83" s="27">
        <v>3547</v>
      </c>
      <c r="F83" s="28">
        <v>88.538440499999993</v>
      </c>
      <c r="G83" s="29">
        <v>9.1019699999999992E-3</v>
      </c>
      <c r="H83" s="24" t="s">
        <v>151</v>
      </c>
    </row>
    <row r="84" spans="1:8" x14ac:dyDescent="0.2">
      <c r="A84" s="25">
        <v>78</v>
      </c>
      <c r="B84" s="26" t="s">
        <v>114</v>
      </c>
      <c r="C84" s="26" t="s">
        <v>115</v>
      </c>
      <c r="D84" s="26" t="s">
        <v>116</v>
      </c>
      <c r="E84" s="27">
        <v>21147</v>
      </c>
      <c r="F84" s="28">
        <v>88.056107999999995</v>
      </c>
      <c r="G84" s="29">
        <v>9.0523900000000004E-3</v>
      </c>
      <c r="H84" s="24" t="s">
        <v>151</v>
      </c>
    </row>
    <row r="85" spans="1:8" x14ac:dyDescent="0.2">
      <c r="A85" s="25">
        <v>79</v>
      </c>
      <c r="B85" s="26" t="s">
        <v>786</v>
      </c>
      <c r="C85" s="26" t="s">
        <v>787</v>
      </c>
      <c r="D85" s="26" t="s">
        <v>280</v>
      </c>
      <c r="E85" s="27">
        <v>3933</v>
      </c>
      <c r="F85" s="28">
        <v>87.8887845</v>
      </c>
      <c r="G85" s="29">
        <v>9.0351900000000002E-3</v>
      </c>
      <c r="H85" s="24" t="s">
        <v>151</v>
      </c>
    </row>
    <row r="86" spans="1:8" x14ac:dyDescent="0.2">
      <c r="A86" s="25">
        <v>80</v>
      </c>
      <c r="B86" s="26" t="s">
        <v>731</v>
      </c>
      <c r="C86" s="26" t="s">
        <v>732</v>
      </c>
      <c r="D86" s="26" t="s">
        <v>301</v>
      </c>
      <c r="E86" s="27">
        <v>4714</v>
      </c>
      <c r="F86" s="28">
        <v>87.767608999999993</v>
      </c>
      <c r="G86" s="29">
        <v>9.0227299999999996E-3</v>
      </c>
      <c r="H86" s="24" t="s">
        <v>151</v>
      </c>
    </row>
    <row r="87" spans="1:8" x14ac:dyDescent="0.2">
      <c r="A87" s="25">
        <v>81</v>
      </c>
      <c r="B87" s="26" t="s">
        <v>788</v>
      </c>
      <c r="C87" s="26" t="s">
        <v>789</v>
      </c>
      <c r="D87" s="26" t="s">
        <v>33</v>
      </c>
      <c r="E87" s="27">
        <v>5093</v>
      </c>
      <c r="F87" s="28">
        <v>87.497739999999993</v>
      </c>
      <c r="G87" s="29">
        <v>8.9949899999999996E-3</v>
      </c>
      <c r="H87" s="24" t="s">
        <v>151</v>
      </c>
    </row>
    <row r="88" spans="1:8" x14ac:dyDescent="0.2">
      <c r="A88" s="25">
        <v>82</v>
      </c>
      <c r="B88" s="26" t="s">
        <v>20</v>
      </c>
      <c r="C88" s="26" t="s">
        <v>21</v>
      </c>
      <c r="D88" s="26" t="s">
        <v>22</v>
      </c>
      <c r="E88" s="27">
        <v>24051</v>
      </c>
      <c r="F88" s="28">
        <v>87.461461499999999</v>
      </c>
      <c r="G88" s="29">
        <v>8.9912599999999992E-3</v>
      </c>
      <c r="H88" s="24" t="s">
        <v>151</v>
      </c>
    </row>
    <row r="89" spans="1:8" x14ac:dyDescent="0.2">
      <c r="A89" s="25">
        <v>83</v>
      </c>
      <c r="B89" s="26" t="s">
        <v>666</v>
      </c>
      <c r="C89" s="26" t="s">
        <v>667</v>
      </c>
      <c r="D89" s="26" t="s">
        <v>19</v>
      </c>
      <c r="E89" s="27">
        <v>62662</v>
      </c>
      <c r="F89" s="28">
        <v>86.868330599999993</v>
      </c>
      <c r="G89" s="29">
        <v>8.9302800000000005E-3</v>
      </c>
      <c r="H89" s="24" t="s">
        <v>151</v>
      </c>
    </row>
    <row r="90" spans="1:8" x14ac:dyDescent="0.2">
      <c r="A90" s="25">
        <v>84</v>
      </c>
      <c r="B90" s="26" t="s">
        <v>368</v>
      </c>
      <c r="C90" s="26" t="s">
        <v>369</v>
      </c>
      <c r="D90" s="26" t="s">
        <v>277</v>
      </c>
      <c r="E90" s="27">
        <v>11039</v>
      </c>
      <c r="F90" s="28">
        <v>86.816215499999998</v>
      </c>
      <c r="G90" s="29">
        <v>8.9249199999999994E-3</v>
      </c>
      <c r="H90" s="24" t="s">
        <v>151</v>
      </c>
    </row>
    <row r="91" spans="1:8" x14ac:dyDescent="0.2">
      <c r="A91" s="25">
        <v>85</v>
      </c>
      <c r="B91" s="26" t="s">
        <v>790</v>
      </c>
      <c r="C91" s="26" t="s">
        <v>791</v>
      </c>
      <c r="D91" s="26" t="s">
        <v>22</v>
      </c>
      <c r="E91" s="27">
        <v>15635</v>
      </c>
      <c r="F91" s="28">
        <v>86.742980000000003</v>
      </c>
      <c r="G91" s="29">
        <v>8.9174000000000007E-3</v>
      </c>
      <c r="H91" s="24" t="s">
        <v>151</v>
      </c>
    </row>
    <row r="92" spans="1:8" x14ac:dyDescent="0.2">
      <c r="A92" s="25">
        <v>86</v>
      </c>
      <c r="B92" s="26" t="s">
        <v>664</v>
      </c>
      <c r="C92" s="26" t="s">
        <v>665</v>
      </c>
      <c r="D92" s="26" t="s">
        <v>113</v>
      </c>
      <c r="E92" s="27">
        <v>5452</v>
      </c>
      <c r="F92" s="28">
        <v>86.138874000000001</v>
      </c>
      <c r="G92" s="29">
        <v>8.85529E-3</v>
      </c>
      <c r="H92" s="24" t="s">
        <v>151</v>
      </c>
    </row>
    <row r="93" spans="1:8" ht="25.5" x14ac:dyDescent="0.2">
      <c r="A93" s="25">
        <v>87</v>
      </c>
      <c r="B93" s="26" t="s">
        <v>102</v>
      </c>
      <c r="C93" s="26" t="s">
        <v>103</v>
      </c>
      <c r="D93" s="26" t="s">
        <v>104</v>
      </c>
      <c r="E93" s="27">
        <v>7213</v>
      </c>
      <c r="F93" s="28">
        <v>85.838306500000002</v>
      </c>
      <c r="G93" s="29">
        <v>8.8243899999999997E-3</v>
      </c>
      <c r="H93" s="24" t="s">
        <v>151</v>
      </c>
    </row>
    <row r="94" spans="1:8" x14ac:dyDescent="0.2">
      <c r="A94" s="25">
        <v>88</v>
      </c>
      <c r="B94" s="26" t="s">
        <v>792</v>
      </c>
      <c r="C94" s="26" t="s">
        <v>793</v>
      </c>
      <c r="D94" s="26" t="s">
        <v>277</v>
      </c>
      <c r="E94" s="27">
        <v>1793</v>
      </c>
      <c r="F94" s="28">
        <v>85.377280999999996</v>
      </c>
      <c r="G94" s="29">
        <v>8.7770000000000001E-3</v>
      </c>
      <c r="H94" s="24" t="s">
        <v>151</v>
      </c>
    </row>
    <row r="95" spans="1:8" x14ac:dyDescent="0.2">
      <c r="A95" s="25">
        <v>89</v>
      </c>
      <c r="B95" s="26" t="s">
        <v>794</v>
      </c>
      <c r="C95" s="26" t="s">
        <v>795</v>
      </c>
      <c r="D95" s="26" t="s">
        <v>75</v>
      </c>
      <c r="E95" s="27">
        <v>52444</v>
      </c>
      <c r="F95" s="28">
        <v>85.200522399999997</v>
      </c>
      <c r="G95" s="29">
        <v>8.7588300000000004E-3</v>
      </c>
      <c r="H95" s="24" t="s">
        <v>151</v>
      </c>
    </row>
    <row r="96" spans="1:8" ht="25.5" x14ac:dyDescent="0.2">
      <c r="A96" s="25">
        <v>90</v>
      </c>
      <c r="B96" s="26" t="s">
        <v>458</v>
      </c>
      <c r="C96" s="26" t="s">
        <v>459</v>
      </c>
      <c r="D96" s="26" t="s">
        <v>224</v>
      </c>
      <c r="E96" s="27">
        <v>8826</v>
      </c>
      <c r="F96" s="28">
        <v>84.610449000000003</v>
      </c>
      <c r="G96" s="29">
        <v>8.6981699999999999E-3</v>
      </c>
      <c r="H96" s="24" t="s">
        <v>151</v>
      </c>
    </row>
    <row r="97" spans="1:8" x14ac:dyDescent="0.2">
      <c r="A97" s="25">
        <v>91</v>
      </c>
      <c r="B97" s="26" t="s">
        <v>796</v>
      </c>
      <c r="C97" s="26" t="s">
        <v>797</v>
      </c>
      <c r="D97" s="26" t="s">
        <v>22</v>
      </c>
      <c r="E97" s="27">
        <v>10045</v>
      </c>
      <c r="F97" s="28">
        <v>84.428224999999998</v>
      </c>
      <c r="G97" s="29">
        <v>8.6794300000000001E-3</v>
      </c>
      <c r="H97" s="24" t="s">
        <v>151</v>
      </c>
    </row>
    <row r="98" spans="1:8" x14ac:dyDescent="0.2">
      <c r="A98" s="25">
        <v>92</v>
      </c>
      <c r="B98" s="26" t="s">
        <v>697</v>
      </c>
      <c r="C98" s="26" t="s">
        <v>698</v>
      </c>
      <c r="D98" s="26" t="s">
        <v>280</v>
      </c>
      <c r="E98" s="27">
        <v>1686</v>
      </c>
      <c r="F98" s="28">
        <v>83.307789</v>
      </c>
      <c r="G98" s="29">
        <v>8.5642500000000007E-3</v>
      </c>
      <c r="H98" s="24" t="s">
        <v>151</v>
      </c>
    </row>
    <row r="99" spans="1:8" ht="25.5" x14ac:dyDescent="0.2">
      <c r="A99" s="25">
        <v>93</v>
      </c>
      <c r="B99" s="26" t="s">
        <v>654</v>
      </c>
      <c r="C99" s="26" t="s">
        <v>655</v>
      </c>
      <c r="D99" s="26" t="s">
        <v>656</v>
      </c>
      <c r="E99" s="27">
        <v>3323</v>
      </c>
      <c r="F99" s="28">
        <v>81.850474500000004</v>
      </c>
      <c r="G99" s="29">
        <v>8.4144300000000005E-3</v>
      </c>
      <c r="H99" s="24" t="s">
        <v>151</v>
      </c>
    </row>
    <row r="100" spans="1:8" x14ac:dyDescent="0.2">
      <c r="A100" s="25">
        <v>94</v>
      </c>
      <c r="B100" s="26" t="s">
        <v>452</v>
      </c>
      <c r="C100" s="26" t="s">
        <v>453</v>
      </c>
      <c r="D100" s="26" t="s">
        <v>301</v>
      </c>
      <c r="E100" s="27">
        <v>5678</v>
      </c>
      <c r="F100" s="28">
        <v>81.635445000000004</v>
      </c>
      <c r="G100" s="29">
        <v>8.3923299999999999E-3</v>
      </c>
      <c r="H100" s="24" t="s">
        <v>151</v>
      </c>
    </row>
    <row r="101" spans="1:8" ht="25.5" x14ac:dyDescent="0.2">
      <c r="A101" s="25">
        <v>95</v>
      </c>
      <c r="B101" s="26" t="s">
        <v>291</v>
      </c>
      <c r="C101" s="26" t="s">
        <v>292</v>
      </c>
      <c r="D101" s="26" t="s">
        <v>113</v>
      </c>
      <c r="E101" s="27">
        <v>6470</v>
      </c>
      <c r="F101" s="28">
        <v>79.836564999999993</v>
      </c>
      <c r="G101" s="29">
        <v>8.2074000000000001E-3</v>
      </c>
      <c r="H101" s="24" t="s">
        <v>151</v>
      </c>
    </row>
    <row r="102" spans="1:8" x14ac:dyDescent="0.2">
      <c r="A102" s="25">
        <v>96</v>
      </c>
      <c r="B102" s="26" t="s">
        <v>718</v>
      </c>
      <c r="C102" s="26" t="s">
        <v>719</v>
      </c>
      <c r="D102" s="26" t="s">
        <v>33</v>
      </c>
      <c r="E102" s="27">
        <v>3205</v>
      </c>
      <c r="F102" s="28">
        <v>79.471180000000004</v>
      </c>
      <c r="G102" s="29">
        <v>8.1698399999999994E-3</v>
      </c>
      <c r="H102" s="24" t="s">
        <v>151</v>
      </c>
    </row>
    <row r="103" spans="1:8" x14ac:dyDescent="0.2">
      <c r="A103" s="25">
        <v>97</v>
      </c>
      <c r="B103" s="26" t="s">
        <v>544</v>
      </c>
      <c r="C103" s="26" t="s">
        <v>545</v>
      </c>
      <c r="D103" s="26" t="s">
        <v>277</v>
      </c>
      <c r="E103" s="27">
        <v>869</v>
      </c>
      <c r="F103" s="28">
        <v>78.502418500000005</v>
      </c>
      <c r="G103" s="29">
        <v>8.0702499999999993E-3</v>
      </c>
      <c r="H103" s="24" t="s">
        <v>151</v>
      </c>
    </row>
    <row r="104" spans="1:8" x14ac:dyDescent="0.2">
      <c r="A104" s="25">
        <v>98</v>
      </c>
      <c r="B104" s="26" t="s">
        <v>460</v>
      </c>
      <c r="C104" s="26" t="s">
        <v>461</v>
      </c>
      <c r="D104" s="26" t="s">
        <v>39</v>
      </c>
      <c r="E104" s="27">
        <v>7408</v>
      </c>
      <c r="F104" s="28">
        <v>73.772568000000007</v>
      </c>
      <c r="G104" s="29">
        <v>7.5839999999999996E-3</v>
      </c>
      <c r="H104" s="24" t="s">
        <v>151</v>
      </c>
    </row>
    <row r="105" spans="1:8" x14ac:dyDescent="0.2">
      <c r="A105" s="25">
        <v>99</v>
      </c>
      <c r="B105" s="26" t="s">
        <v>798</v>
      </c>
      <c r="C105" s="26" t="s">
        <v>799</v>
      </c>
      <c r="D105" s="26" t="s">
        <v>198</v>
      </c>
      <c r="E105" s="27">
        <v>1979</v>
      </c>
      <c r="F105" s="28">
        <v>73.412983999999994</v>
      </c>
      <c r="G105" s="29">
        <v>7.5470399999999997E-3</v>
      </c>
      <c r="H105" s="24" t="s">
        <v>151</v>
      </c>
    </row>
    <row r="106" spans="1:8" x14ac:dyDescent="0.2">
      <c r="A106" s="25">
        <v>100</v>
      </c>
      <c r="B106" s="26" t="s">
        <v>800</v>
      </c>
      <c r="C106" s="26" t="s">
        <v>801</v>
      </c>
      <c r="D106" s="26" t="s">
        <v>22</v>
      </c>
      <c r="E106" s="27">
        <v>5121</v>
      </c>
      <c r="F106" s="28">
        <v>67.796919000000003</v>
      </c>
      <c r="G106" s="29">
        <v>6.9696899999999997E-3</v>
      </c>
      <c r="H106" s="24" t="s">
        <v>151</v>
      </c>
    </row>
    <row r="107" spans="1:8" x14ac:dyDescent="0.2">
      <c r="A107" s="22"/>
      <c r="B107" s="22"/>
      <c r="C107" s="23" t="s">
        <v>150</v>
      </c>
      <c r="D107" s="22"/>
      <c r="E107" s="22" t="s">
        <v>151</v>
      </c>
      <c r="F107" s="30">
        <v>9600.5498353000003</v>
      </c>
      <c r="G107" s="31">
        <v>0.98696057999999998</v>
      </c>
      <c r="H107" s="24" t="s">
        <v>151</v>
      </c>
    </row>
    <row r="108" spans="1:8" x14ac:dyDescent="0.2">
      <c r="A108" s="22"/>
      <c r="B108" s="22"/>
      <c r="C108" s="32"/>
      <c r="D108" s="22"/>
      <c r="E108" s="22"/>
      <c r="F108" s="33"/>
      <c r="G108" s="33"/>
      <c r="H108" s="24" t="s">
        <v>151</v>
      </c>
    </row>
    <row r="109" spans="1:8" x14ac:dyDescent="0.2">
      <c r="A109" s="22"/>
      <c r="B109" s="22"/>
      <c r="C109" s="23" t="s">
        <v>152</v>
      </c>
      <c r="D109" s="22"/>
      <c r="E109" s="22"/>
      <c r="F109" s="22"/>
      <c r="G109" s="22"/>
      <c r="H109" s="24" t="s">
        <v>151</v>
      </c>
    </row>
    <row r="110" spans="1:8" x14ac:dyDescent="0.2">
      <c r="A110" s="22"/>
      <c r="B110" s="22"/>
      <c r="C110" s="23" t="s">
        <v>150</v>
      </c>
      <c r="D110" s="22"/>
      <c r="E110" s="22" t="s">
        <v>151</v>
      </c>
      <c r="F110" s="34" t="s">
        <v>153</v>
      </c>
      <c r="G110" s="31">
        <v>0</v>
      </c>
      <c r="H110" s="24" t="s">
        <v>151</v>
      </c>
    </row>
    <row r="111" spans="1:8" x14ac:dyDescent="0.2">
      <c r="A111" s="22"/>
      <c r="B111" s="22"/>
      <c r="C111" s="32"/>
      <c r="D111" s="22"/>
      <c r="E111" s="22"/>
      <c r="F111" s="33"/>
      <c r="G111" s="33"/>
      <c r="H111" s="24" t="s">
        <v>151</v>
      </c>
    </row>
    <row r="112" spans="1:8" x14ac:dyDescent="0.2">
      <c r="A112" s="22"/>
      <c r="B112" s="22"/>
      <c r="C112" s="23" t="s">
        <v>154</v>
      </c>
      <c r="D112" s="22"/>
      <c r="E112" s="22"/>
      <c r="F112" s="22"/>
      <c r="G112" s="22"/>
      <c r="H112" s="24" t="s">
        <v>151</v>
      </c>
    </row>
    <row r="113" spans="1:8" x14ac:dyDescent="0.2">
      <c r="A113" s="22"/>
      <c r="B113" s="22"/>
      <c r="C113" s="23" t="s">
        <v>150</v>
      </c>
      <c r="D113" s="22"/>
      <c r="E113" s="22" t="s">
        <v>151</v>
      </c>
      <c r="F113" s="34" t="s">
        <v>153</v>
      </c>
      <c r="G113" s="31">
        <v>0</v>
      </c>
      <c r="H113" s="24" t="s">
        <v>151</v>
      </c>
    </row>
    <row r="114" spans="1:8" x14ac:dyDescent="0.2">
      <c r="A114" s="22"/>
      <c r="B114" s="22"/>
      <c r="C114" s="32"/>
      <c r="D114" s="22"/>
      <c r="E114" s="22"/>
      <c r="F114" s="33"/>
      <c r="G114" s="33"/>
      <c r="H114" s="24" t="s">
        <v>151</v>
      </c>
    </row>
    <row r="115" spans="1:8" x14ac:dyDescent="0.2">
      <c r="A115" s="22"/>
      <c r="B115" s="22"/>
      <c r="C115" s="23" t="s">
        <v>155</v>
      </c>
      <c r="D115" s="22"/>
      <c r="E115" s="22"/>
      <c r="F115" s="22"/>
      <c r="G115" s="22"/>
      <c r="H115" s="24" t="s">
        <v>151</v>
      </c>
    </row>
    <row r="116" spans="1:8" x14ac:dyDescent="0.2">
      <c r="A116" s="22"/>
      <c r="B116" s="22"/>
      <c r="C116" s="23" t="s">
        <v>150</v>
      </c>
      <c r="D116" s="22"/>
      <c r="E116" s="22" t="s">
        <v>151</v>
      </c>
      <c r="F116" s="34" t="s">
        <v>153</v>
      </c>
      <c r="G116" s="31">
        <v>0</v>
      </c>
      <c r="H116" s="24" t="s">
        <v>151</v>
      </c>
    </row>
    <row r="117" spans="1:8" x14ac:dyDescent="0.2">
      <c r="A117" s="22"/>
      <c r="B117" s="22"/>
      <c r="C117" s="32"/>
      <c r="D117" s="22"/>
      <c r="E117" s="22"/>
      <c r="F117" s="33"/>
      <c r="G117" s="33"/>
      <c r="H117" s="24" t="s">
        <v>151</v>
      </c>
    </row>
    <row r="118" spans="1:8" x14ac:dyDescent="0.2">
      <c r="A118" s="22"/>
      <c r="B118" s="22"/>
      <c r="C118" s="23" t="s">
        <v>156</v>
      </c>
      <c r="D118" s="22"/>
      <c r="E118" s="22"/>
      <c r="F118" s="33"/>
      <c r="G118" s="33"/>
      <c r="H118" s="24" t="s">
        <v>151</v>
      </c>
    </row>
    <row r="119" spans="1:8" x14ac:dyDescent="0.2">
      <c r="A119" s="22"/>
      <c r="B119" s="22"/>
      <c r="C119" s="23" t="s">
        <v>150</v>
      </c>
      <c r="D119" s="22"/>
      <c r="E119" s="22" t="s">
        <v>151</v>
      </c>
      <c r="F119" s="34" t="s">
        <v>153</v>
      </c>
      <c r="G119" s="31">
        <v>0</v>
      </c>
      <c r="H119" s="24" t="s">
        <v>151</v>
      </c>
    </row>
    <row r="120" spans="1:8" x14ac:dyDescent="0.2">
      <c r="A120" s="22"/>
      <c r="B120" s="22"/>
      <c r="C120" s="32"/>
      <c r="D120" s="22"/>
      <c r="E120" s="22"/>
      <c r="F120" s="33"/>
      <c r="G120" s="33"/>
      <c r="H120" s="24" t="s">
        <v>151</v>
      </c>
    </row>
    <row r="121" spans="1:8" x14ac:dyDescent="0.2">
      <c r="A121" s="22"/>
      <c r="B121" s="22"/>
      <c r="C121" s="23" t="s">
        <v>157</v>
      </c>
      <c r="D121" s="22"/>
      <c r="E121" s="22"/>
      <c r="F121" s="33"/>
      <c r="G121" s="33"/>
      <c r="H121" s="24" t="s">
        <v>151</v>
      </c>
    </row>
    <row r="122" spans="1:8" x14ac:dyDescent="0.2">
      <c r="A122" s="22"/>
      <c r="B122" s="22"/>
      <c r="C122" s="23" t="s">
        <v>150</v>
      </c>
      <c r="D122" s="22"/>
      <c r="E122" s="22" t="s">
        <v>151</v>
      </c>
      <c r="F122" s="34" t="s">
        <v>153</v>
      </c>
      <c r="G122" s="31">
        <v>0</v>
      </c>
      <c r="H122" s="24" t="s">
        <v>151</v>
      </c>
    </row>
    <row r="123" spans="1:8" x14ac:dyDescent="0.2">
      <c r="A123" s="22"/>
      <c r="B123" s="22"/>
      <c r="C123" s="32"/>
      <c r="D123" s="22"/>
      <c r="E123" s="22"/>
      <c r="F123" s="33"/>
      <c r="G123" s="33"/>
      <c r="H123" s="24" t="s">
        <v>151</v>
      </c>
    </row>
    <row r="124" spans="1:8" x14ac:dyDescent="0.2">
      <c r="A124" s="22"/>
      <c r="B124" s="22"/>
      <c r="C124" s="23" t="s">
        <v>158</v>
      </c>
      <c r="D124" s="22"/>
      <c r="E124" s="22"/>
      <c r="F124" s="30">
        <v>9600.5498353000003</v>
      </c>
      <c r="G124" s="31">
        <v>0.98696057999999998</v>
      </c>
      <c r="H124" s="24" t="s">
        <v>151</v>
      </c>
    </row>
    <row r="125" spans="1:8" x14ac:dyDescent="0.2">
      <c r="A125" s="22"/>
      <c r="B125" s="22"/>
      <c r="C125" s="32"/>
      <c r="D125" s="22"/>
      <c r="E125" s="22"/>
      <c r="F125" s="33"/>
      <c r="G125" s="33"/>
      <c r="H125" s="24" t="s">
        <v>151</v>
      </c>
    </row>
    <row r="126" spans="1:8" x14ac:dyDescent="0.2">
      <c r="A126" s="22"/>
      <c r="B126" s="22"/>
      <c r="C126" s="23" t="s">
        <v>159</v>
      </c>
      <c r="D126" s="22"/>
      <c r="E126" s="22"/>
      <c r="F126" s="33"/>
      <c r="G126" s="33"/>
      <c r="H126" s="24" t="s">
        <v>151</v>
      </c>
    </row>
    <row r="127" spans="1:8" x14ac:dyDescent="0.2">
      <c r="A127" s="22"/>
      <c r="B127" s="22"/>
      <c r="C127" s="23" t="s">
        <v>10</v>
      </c>
      <c r="D127" s="22"/>
      <c r="E127" s="22"/>
      <c r="F127" s="33"/>
      <c r="G127" s="33"/>
      <c r="H127" s="24" t="s">
        <v>151</v>
      </c>
    </row>
    <row r="128" spans="1:8" x14ac:dyDescent="0.2">
      <c r="A128" s="22"/>
      <c r="B128" s="22"/>
      <c r="C128" s="23" t="s">
        <v>150</v>
      </c>
      <c r="D128" s="22"/>
      <c r="E128" s="22" t="s">
        <v>151</v>
      </c>
      <c r="F128" s="34" t="s">
        <v>153</v>
      </c>
      <c r="G128" s="31">
        <v>0</v>
      </c>
      <c r="H128" s="24" t="s">
        <v>151</v>
      </c>
    </row>
    <row r="129" spans="1:8" x14ac:dyDescent="0.2">
      <c r="A129" s="22"/>
      <c r="B129" s="22"/>
      <c r="C129" s="32"/>
      <c r="D129" s="22"/>
      <c r="E129" s="22"/>
      <c r="F129" s="33"/>
      <c r="G129" s="33"/>
      <c r="H129" s="24" t="s">
        <v>151</v>
      </c>
    </row>
    <row r="130" spans="1:8" x14ac:dyDescent="0.2">
      <c r="A130" s="22"/>
      <c r="B130" s="22"/>
      <c r="C130" s="23" t="s">
        <v>160</v>
      </c>
      <c r="D130" s="22"/>
      <c r="E130" s="22"/>
      <c r="F130" s="22"/>
      <c r="G130" s="22"/>
      <c r="H130" s="24" t="s">
        <v>151</v>
      </c>
    </row>
    <row r="131" spans="1:8" x14ac:dyDescent="0.2">
      <c r="A131" s="22"/>
      <c r="B131" s="22"/>
      <c r="C131" s="23" t="s">
        <v>150</v>
      </c>
      <c r="D131" s="22"/>
      <c r="E131" s="22" t="s">
        <v>151</v>
      </c>
      <c r="F131" s="34" t="s">
        <v>153</v>
      </c>
      <c r="G131" s="31">
        <v>0</v>
      </c>
      <c r="H131" s="24" t="s">
        <v>151</v>
      </c>
    </row>
    <row r="132" spans="1:8" x14ac:dyDescent="0.2">
      <c r="A132" s="22"/>
      <c r="B132" s="22"/>
      <c r="C132" s="32"/>
      <c r="D132" s="22"/>
      <c r="E132" s="22"/>
      <c r="F132" s="33"/>
      <c r="G132" s="33"/>
      <c r="H132" s="24" t="s">
        <v>151</v>
      </c>
    </row>
    <row r="133" spans="1:8" x14ac:dyDescent="0.2">
      <c r="A133" s="22"/>
      <c r="B133" s="22"/>
      <c r="C133" s="23" t="s">
        <v>161</v>
      </c>
      <c r="D133" s="22"/>
      <c r="E133" s="22"/>
      <c r="F133" s="22"/>
      <c r="G133" s="22"/>
      <c r="H133" s="24" t="s">
        <v>151</v>
      </c>
    </row>
    <row r="134" spans="1:8" x14ac:dyDescent="0.2">
      <c r="A134" s="22"/>
      <c r="B134" s="22"/>
      <c r="C134" s="23" t="s">
        <v>150</v>
      </c>
      <c r="D134" s="22"/>
      <c r="E134" s="22" t="s">
        <v>151</v>
      </c>
      <c r="F134" s="34" t="s">
        <v>153</v>
      </c>
      <c r="G134" s="31">
        <v>0</v>
      </c>
      <c r="H134" s="24" t="s">
        <v>151</v>
      </c>
    </row>
    <row r="135" spans="1:8" x14ac:dyDescent="0.2">
      <c r="A135" s="22"/>
      <c r="B135" s="22"/>
      <c r="C135" s="32"/>
      <c r="D135" s="22"/>
      <c r="E135" s="22"/>
      <c r="F135" s="33"/>
      <c r="G135" s="33"/>
      <c r="H135" s="24" t="s">
        <v>151</v>
      </c>
    </row>
    <row r="136" spans="1:8" x14ac:dyDescent="0.2">
      <c r="A136" s="22"/>
      <c r="B136" s="22"/>
      <c r="C136" s="23" t="s">
        <v>162</v>
      </c>
      <c r="D136" s="22"/>
      <c r="E136" s="22"/>
      <c r="F136" s="33"/>
      <c r="G136" s="33"/>
      <c r="H136" s="24" t="s">
        <v>151</v>
      </c>
    </row>
    <row r="137" spans="1:8" x14ac:dyDescent="0.2">
      <c r="A137" s="22"/>
      <c r="B137" s="22"/>
      <c r="C137" s="23" t="s">
        <v>150</v>
      </c>
      <c r="D137" s="22"/>
      <c r="E137" s="22" t="s">
        <v>151</v>
      </c>
      <c r="F137" s="34" t="s">
        <v>153</v>
      </c>
      <c r="G137" s="31">
        <v>0</v>
      </c>
      <c r="H137" s="24" t="s">
        <v>151</v>
      </c>
    </row>
    <row r="138" spans="1:8" x14ac:dyDescent="0.2">
      <c r="A138" s="22"/>
      <c r="B138" s="22"/>
      <c r="C138" s="32"/>
      <c r="D138" s="22"/>
      <c r="E138" s="22"/>
      <c r="F138" s="33"/>
      <c r="G138" s="33"/>
      <c r="H138" s="24" t="s">
        <v>151</v>
      </c>
    </row>
    <row r="139" spans="1:8" x14ac:dyDescent="0.2">
      <c r="A139" s="22"/>
      <c r="B139" s="22"/>
      <c r="C139" s="23" t="s">
        <v>163</v>
      </c>
      <c r="D139" s="22"/>
      <c r="E139" s="22"/>
      <c r="F139" s="30">
        <v>0</v>
      </c>
      <c r="G139" s="31">
        <v>0</v>
      </c>
      <c r="H139" s="24" t="s">
        <v>151</v>
      </c>
    </row>
    <row r="140" spans="1:8" x14ac:dyDescent="0.2">
      <c r="A140" s="22"/>
      <c r="B140" s="22"/>
      <c r="C140" s="32"/>
      <c r="D140" s="22"/>
      <c r="E140" s="22"/>
      <c r="F140" s="33"/>
      <c r="G140" s="33"/>
      <c r="H140" s="24" t="s">
        <v>151</v>
      </c>
    </row>
    <row r="141" spans="1:8" x14ac:dyDescent="0.2">
      <c r="A141" s="22"/>
      <c r="B141" s="22"/>
      <c r="C141" s="23" t="s">
        <v>164</v>
      </c>
      <c r="D141" s="22"/>
      <c r="E141" s="22"/>
      <c r="F141" s="33"/>
      <c r="G141" s="33"/>
      <c r="H141" s="24" t="s">
        <v>151</v>
      </c>
    </row>
    <row r="142" spans="1:8" x14ac:dyDescent="0.2">
      <c r="A142" s="22"/>
      <c r="B142" s="22"/>
      <c r="C142" s="23" t="s">
        <v>165</v>
      </c>
      <c r="D142" s="22"/>
      <c r="E142" s="22"/>
      <c r="F142" s="33"/>
      <c r="G142" s="33"/>
      <c r="H142" s="24" t="s">
        <v>151</v>
      </c>
    </row>
    <row r="143" spans="1:8" x14ac:dyDescent="0.2">
      <c r="A143" s="22"/>
      <c r="B143" s="22"/>
      <c r="C143" s="23" t="s">
        <v>150</v>
      </c>
      <c r="D143" s="22"/>
      <c r="E143" s="22" t="s">
        <v>151</v>
      </c>
      <c r="F143" s="34" t="s">
        <v>153</v>
      </c>
      <c r="G143" s="31">
        <v>0</v>
      </c>
      <c r="H143" s="24" t="s">
        <v>151</v>
      </c>
    </row>
    <row r="144" spans="1:8" x14ac:dyDescent="0.2">
      <c r="A144" s="22"/>
      <c r="B144" s="22"/>
      <c r="C144" s="32"/>
      <c r="D144" s="22"/>
      <c r="E144" s="22"/>
      <c r="F144" s="33"/>
      <c r="G144" s="33"/>
      <c r="H144" s="24" t="s">
        <v>151</v>
      </c>
    </row>
    <row r="145" spans="1:8" x14ac:dyDescent="0.2">
      <c r="A145" s="22"/>
      <c r="B145" s="22"/>
      <c r="C145" s="23" t="s">
        <v>166</v>
      </c>
      <c r="D145" s="22"/>
      <c r="E145" s="22"/>
      <c r="F145" s="33"/>
      <c r="G145" s="33"/>
      <c r="H145" s="24" t="s">
        <v>151</v>
      </c>
    </row>
    <row r="146" spans="1:8" x14ac:dyDescent="0.2">
      <c r="A146" s="22"/>
      <c r="B146" s="22"/>
      <c r="C146" s="23" t="s">
        <v>150</v>
      </c>
      <c r="D146" s="22"/>
      <c r="E146" s="22" t="s">
        <v>151</v>
      </c>
      <c r="F146" s="34" t="s">
        <v>153</v>
      </c>
      <c r="G146" s="31">
        <v>0</v>
      </c>
      <c r="H146" s="24" t="s">
        <v>151</v>
      </c>
    </row>
    <row r="147" spans="1:8" x14ac:dyDescent="0.2">
      <c r="A147" s="22"/>
      <c r="B147" s="22"/>
      <c r="C147" s="32"/>
      <c r="D147" s="22"/>
      <c r="E147" s="22"/>
      <c r="F147" s="33"/>
      <c r="G147" s="33"/>
      <c r="H147" s="24" t="s">
        <v>151</v>
      </c>
    </row>
    <row r="148" spans="1:8" x14ac:dyDescent="0.2">
      <c r="A148" s="22"/>
      <c r="B148" s="22"/>
      <c r="C148" s="23" t="s">
        <v>167</v>
      </c>
      <c r="D148" s="22"/>
      <c r="E148" s="22"/>
      <c r="F148" s="33"/>
      <c r="G148" s="33"/>
      <c r="H148" s="24" t="s">
        <v>151</v>
      </c>
    </row>
    <row r="149" spans="1:8" x14ac:dyDescent="0.2">
      <c r="A149" s="22"/>
      <c r="B149" s="22"/>
      <c r="C149" s="23" t="s">
        <v>150</v>
      </c>
      <c r="D149" s="22"/>
      <c r="E149" s="22" t="s">
        <v>151</v>
      </c>
      <c r="F149" s="34" t="s">
        <v>153</v>
      </c>
      <c r="G149" s="31">
        <v>0</v>
      </c>
      <c r="H149" s="24" t="s">
        <v>151</v>
      </c>
    </row>
    <row r="150" spans="1:8" x14ac:dyDescent="0.2">
      <c r="A150" s="22"/>
      <c r="B150" s="22"/>
      <c r="C150" s="32"/>
      <c r="D150" s="22"/>
      <c r="E150" s="22"/>
      <c r="F150" s="33"/>
      <c r="G150" s="33"/>
      <c r="H150" s="24" t="s">
        <v>151</v>
      </c>
    </row>
    <row r="151" spans="1:8" x14ac:dyDescent="0.2">
      <c r="A151" s="22"/>
      <c r="B151" s="22"/>
      <c r="C151" s="23" t="s">
        <v>168</v>
      </c>
      <c r="D151" s="22"/>
      <c r="E151" s="22"/>
      <c r="F151" s="33"/>
      <c r="G151" s="33"/>
      <c r="H151" s="24" t="s">
        <v>151</v>
      </c>
    </row>
    <row r="152" spans="1:8" x14ac:dyDescent="0.2">
      <c r="A152" s="25">
        <v>1</v>
      </c>
      <c r="B152" s="26"/>
      <c r="C152" s="26" t="s">
        <v>169</v>
      </c>
      <c r="D152" s="26"/>
      <c r="E152" s="35"/>
      <c r="F152" s="28">
        <v>258.16757279900003</v>
      </c>
      <c r="G152" s="29">
        <v>2.6540270000000001E-2</v>
      </c>
      <c r="H152" s="24">
        <v>6.66</v>
      </c>
    </row>
    <row r="153" spans="1:8" x14ac:dyDescent="0.2">
      <c r="A153" s="22"/>
      <c r="B153" s="22"/>
      <c r="C153" s="23" t="s">
        <v>150</v>
      </c>
      <c r="D153" s="22"/>
      <c r="E153" s="22" t="s">
        <v>151</v>
      </c>
      <c r="F153" s="30">
        <v>258.16757279900003</v>
      </c>
      <c r="G153" s="31">
        <v>2.6540270000000001E-2</v>
      </c>
      <c r="H153" s="24" t="s">
        <v>151</v>
      </c>
    </row>
    <row r="154" spans="1:8" x14ac:dyDescent="0.2">
      <c r="A154" s="22"/>
      <c r="B154" s="22"/>
      <c r="C154" s="32"/>
      <c r="D154" s="22"/>
      <c r="E154" s="22"/>
      <c r="F154" s="33"/>
      <c r="G154" s="33"/>
      <c r="H154" s="24" t="s">
        <v>151</v>
      </c>
    </row>
    <row r="155" spans="1:8" x14ac:dyDescent="0.2">
      <c r="A155" s="22"/>
      <c r="B155" s="22"/>
      <c r="C155" s="23" t="s">
        <v>170</v>
      </c>
      <c r="D155" s="22"/>
      <c r="E155" s="22"/>
      <c r="F155" s="30">
        <v>258.16757279900003</v>
      </c>
      <c r="G155" s="31">
        <v>2.6540270000000001E-2</v>
      </c>
      <c r="H155" s="24" t="s">
        <v>151</v>
      </c>
    </row>
    <row r="156" spans="1:8" x14ac:dyDescent="0.2">
      <c r="A156" s="22"/>
      <c r="B156" s="22"/>
      <c r="C156" s="33"/>
      <c r="D156" s="22"/>
      <c r="E156" s="22"/>
      <c r="F156" s="22"/>
      <c r="G156" s="22"/>
      <c r="H156" s="24" t="s">
        <v>151</v>
      </c>
    </row>
    <row r="157" spans="1:8" x14ac:dyDescent="0.2">
      <c r="A157" s="22"/>
      <c r="B157" s="22"/>
      <c r="C157" s="23" t="s">
        <v>171</v>
      </c>
      <c r="D157" s="22"/>
      <c r="E157" s="22"/>
      <c r="F157" s="22"/>
      <c r="G157" s="22"/>
      <c r="H157" s="24" t="s">
        <v>151</v>
      </c>
    </row>
    <row r="158" spans="1:8" x14ac:dyDescent="0.2">
      <c r="A158" s="22"/>
      <c r="B158" s="22"/>
      <c r="C158" s="23" t="s">
        <v>172</v>
      </c>
      <c r="D158" s="22"/>
      <c r="E158" s="22"/>
      <c r="F158" s="22"/>
      <c r="G158" s="22"/>
      <c r="H158" s="24" t="s">
        <v>151</v>
      </c>
    </row>
    <row r="159" spans="1:8" x14ac:dyDescent="0.2">
      <c r="A159" s="22"/>
      <c r="B159" s="22"/>
      <c r="C159" s="23" t="s">
        <v>150</v>
      </c>
      <c r="D159" s="22"/>
      <c r="E159" s="22" t="s">
        <v>151</v>
      </c>
      <c r="F159" s="34" t="s">
        <v>153</v>
      </c>
      <c r="G159" s="31">
        <v>0</v>
      </c>
      <c r="H159" s="24" t="s">
        <v>151</v>
      </c>
    </row>
    <row r="160" spans="1:8" x14ac:dyDescent="0.2">
      <c r="A160" s="22"/>
      <c r="B160" s="22"/>
      <c r="C160" s="32"/>
      <c r="D160" s="22"/>
      <c r="E160" s="22"/>
      <c r="F160" s="33"/>
      <c r="G160" s="33"/>
      <c r="H160" s="24" t="s">
        <v>151</v>
      </c>
    </row>
    <row r="161" spans="1:16" x14ac:dyDescent="0.2">
      <c r="A161" s="22"/>
      <c r="B161" s="22"/>
      <c r="C161" s="23" t="s">
        <v>173</v>
      </c>
      <c r="D161" s="22"/>
      <c r="E161" s="22"/>
      <c r="F161" s="22"/>
      <c r="G161" s="22"/>
      <c r="H161" s="24" t="s">
        <v>151</v>
      </c>
    </row>
    <row r="162" spans="1:16" x14ac:dyDescent="0.2">
      <c r="A162" s="22"/>
      <c r="B162" s="22"/>
      <c r="C162" s="23" t="s">
        <v>174</v>
      </c>
      <c r="D162" s="22"/>
      <c r="E162" s="22"/>
      <c r="F162" s="22"/>
      <c r="G162" s="22"/>
      <c r="H162" s="24" t="s">
        <v>151</v>
      </c>
    </row>
    <row r="163" spans="1:16" x14ac:dyDescent="0.2">
      <c r="A163" s="22"/>
      <c r="B163" s="22"/>
      <c r="C163" s="23" t="s">
        <v>150</v>
      </c>
      <c r="D163" s="22"/>
      <c r="E163" s="22" t="s">
        <v>151</v>
      </c>
      <c r="F163" s="34" t="s">
        <v>153</v>
      </c>
      <c r="G163" s="31">
        <v>0</v>
      </c>
      <c r="H163" s="24" t="s">
        <v>151</v>
      </c>
    </row>
    <row r="164" spans="1:16" x14ac:dyDescent="0.2">
      <c r="A164" s="22"/>
      <c r="B164" s="22"/>
      <c r="C164" s="32"/>
      <c r="D164" s="22"/>
      <c r="E164" s="22"/>
      <c r="F164" s="33"/>
      <c r="G164" s="33"/>
      <c r="H164" s="24" t="s">
        <v>151</v>
      </c>
    </row>
    <row r="165" spans="1:16" x14ac:dyDescent="0.2">
      <c r="A165" s="22"/>
      <c r="B165" s="22"/>
      <c r="C165" s="23" t="s">
        <v>175</v>
      </c>
      <c r="D165" s="22"/>
      <c r="E165" s="22"/>
      <c r="F165" s="33"/>
      <c r="G165" s="33"/>
      <c r="H165" s="24" t="s">
        <v>151</v>
      </c>
    </row>
    <row r="166" spans="1:16" x14ac:dyDescent="0.2">
      <c r="A166" s="22"/>
      <c r="B166" s="22"/>
      <c r="C166" s="23" t="s">
        <v>150</v>
      </c>
      <c r="D166" s="22"/>
      <c r="E166" s="22" t="s">
        <v>151</v>
      </c>
      <c r="F166" s="34" t="s">
        <v>153</v>
      </c>
      <c r="G166" s="31">
        <v>0</v>
      </c>
      <c r="H166" s="24" t="s">
        <v>151</v>
      </c>
    </row>
    <row r="167" spans="1:16" x14ac:dyDescent="0.2">
      <c r="A167" s="22"/>
      <c r="B167" s="22"/>
      <c r="C167" s="32"/>
      <c r="D167" s="22"/>
      <c r="E167" s="22"/>
      <c r="F167" s="33"/>
      <c r="G167" s="33"/>
      <c r="H167" s="24" t="s">
        <v>151</v>
      </c>
    </row>
    <row r="168" spans="1:16" x14ac:dyDescent="0.2">
      <c r="A168" s="35"/>
      <c r="B168" s="26"/>
      <c r="C168" s="89" t="s">
        <v>912</v>
      </c>
      <c r="D168" s="26"/>
      <c r="E168" s="35"/>
      <c r="F168" s="28">
        <v>-131.32737134999999</v>
      </c>
      <c r="G168" s="29">
        <v>-1.350078E-2</v>
      </c>
      <c r="H168" s="24" t="s">
        <v>151</v>
      </c>
    </row>
    <row r="169" spans="1:16" x14ac:dyDescent="0.2">
      <c r="A169" s="32"/>
      <c r="B169" s="32"/>
      <c r="C169" s="23" t="s">
        <v>177</v>
      </c>
      <c r="D169" s="33"/>
      <c r="E169" s="33"/>
      <c r="F169" s="30">
        <v>9727.3900367490005</v>
      </c>
      <c r="G169" s="36">
        <v>1.00000007</v>
      </c>
      <c r="H169" s="24" t="s">
        <v>151</v>
      </c>
    </row>
    <row r="170" spans="1:16" x14ac:dyDescent="0.2">
      <c r="A170" s="37"/>
      <c r="B170" s="37"/>
      <c r="C170" s="37"/>
      <c r="D170" s="38"/>
      <c r="E170" s="38"/>
      <c r="F170" s="38"/>
      <c r="G170" s="38"/>
    </row>
    <row r="171" spans="1:16" x14ac:dyDescent="0.2">
      <c r="A171" s="39"/>
      <c r="B171" s="230" t="s">
        <v>901</v>
      </c>
      <c r="C171" s="230"/>
      <c r="D171" s="230"/>
      <c r="E171" s="230"/>
      <c r="F171" s="230"/>
      <c r="G171" s="230"/>
      <c r="H171" s="230"/>
    </row>
    <row r="172" spans="1:16" x14ac:dyDescent="0.2">
      <c r="A172" s="39"/>
      <c r="B172" s="230" t="s">
        <v>902</v>
      </c>
      <c r="C172" s="230"/>
      <c r="D172" s="230"/>
      <c r="E172" s="230"/>
      <c r="F172" s="230"/>
      <c r="G172" s="230"/>
      <c r="H172" s="230"/>
    </row>
    <row r="173" spans="1:16" x14ac:dyDescent="0.2">
      <c r="A173" s="39"/>
      <c r="B173" s="230" t="s">
        <v>903</v>
      </c>
      <c r="C173" s="230"/>
      <c r="D173" s="230"/>
      <c r="E173" s="230"/>
      <c r="F173" s="230"/>
      <c r="G173" s="230"/>
      <c r="H173" s="230"/>
    </row>
    <row r="174" spans="1:16" s="43" customFormat="1" ht="66.75" customHeight="1" x14ac:dyDescent="0.25">
      <c r="A174" s="42"/>
      <c r="B174" s="231" t="s">
        <v>904</v>
      </c>
      <c r="C174" s="231"/>
      <c r="D174" s="231"/>
      <c r="E174" s="231"/>
      <c r="F174" s="231"/>
      <c r="G174" s="231"/>
      <c r="H174" s="231"/>
      <c r="I174"/>
      <c r="J174"/>
      <c r="K174"/>
      <c r="L174"/>
      <c r="M174"/>
      <c r="N174"/>
      <c r="O174"/>
      <c r="P174"/>
    </row>
    <row r="175" spans="1:16" x14ac:dyDescent="0.2">
      <c r="A175" s="39"/>
      <c r="B175" s="230" t="s">
        <v>905</v>
      </c>
      <c r="C175" s="230"/>
      <c r="D175" s="230"/>
      <c r="E175" s="230"/>
      <c r="F175" s="230"/>
      <c r="G175" s="230"/>
      <c r="H175" s="230"/>
    </row>
    <row r="176" spans="1:16" x14ac:dyDescent="0.2">
      <c r="A176" s="44"/>
      <c r="B176" s="44"/>
      <c r="C176" s="44"/>
      <c r="D176" s="45"/>
      <c r="E176" s="45"/>
      <c r="F176" s="45"/>
      <c r="G176" s="45"/>
    </row>
    <row r="177" spans="1:8" x14ac:dyDescent="0.2">
      <c r="A177" s="44"/>
      <c r="B177" s="232" t="s">
        <v>178</v>
      </c>
      <c r="C177" s="233"/>
      <c r="D177" s="234"/>
      <c r="E177" s="46"/>
      <c r="F177" s="45"/>
      <c r="G177" s="45"/>
    </row>
    <row r="178" spans="1:8" x14ac:dyDescent="0.2">
      <c r="A178" s="44"/>
      <c r="B178" s="227" t="s">
        <v>179</v>
      </c>
      <c r="C178" s="228"/>
      <c r="D178" s="23" t="s">
        <v>180</v>
      </c>
      <c r="E178" s="46"/>
      <c r="F178" s="45"/>
      <c r="G178" s="45"/>
    </row>
    <row r="179" spans="1:8" x14ac:dyDescent="0.2">
      <c r="A179" s="44"/>
      <c r="B179" s="227" t="s">
        <v>181</v>
      </c>
      <c r="C179" s="228"/>
      <c r="D179" s="23" t="s">
        <v>180</v>
      </c>
      <c r="E179" s="46"/>
      <c r="F179" s="45"/>
      <c r="G179" s="45"/>
    </row>
    <row r="180" spans="1:8" x14ac:dyDescent="0.2">
      <c r="A180" s="44"/>
      <c r="B180" s="227" t="s">
        <v>182</v>
      </c>
      <c r="C180" s="228"/>
      <c r="D180" s="33" t="s">
        <v>151</v>
      </c>
      <c r="E180" s="46"/>
      <c r="F180" s="45"/>
      <c r="G180" s="45"/>
    </row>
    <row r="181" spans="1:8" x14ac:dyDescent="0.2">
      <c r="A181" s="48"/>
      <c r="B181" s="49" t="s">
        <v>151</v>
      </c>
      <c r="C181" s="49" t="s">
        <v>908</v>
      </c>
      <c r="D181" s="49" t="s">
        <v>183</v>
      </c>
      <c r="E181" s="48"/>
      <c r="F181" s="48"/>
      <c r="G181" s="48"/>
      <c r="H181" s="48"/>
    </row>
    <row r="182" spans="1:8" x14ac:dyDescent="0.2">
      <c r="A182" s="50"/>
      <c r="B182" s="51" t="s">
        <v>184</v>
      </c>
      <c r="C182" s="52">
        <v>45596</v>
      </c>
      <c r="D182" s="52">
        <v>45626</v>
      </c>
      <c r="E182" s="50"/>
      <c r="F182" s="50"/>
      <c r="G182" s="50"/>
    </row>
    <row r="183" spans="1:8" x14ac:dyDescent="0.2">
      <c r="A183" s="50"/>
      <c r="B183" s="26" t="s">
        <v>185</v>
      </c>
      <c r="C183" s="53">
        <v>180.5033</v>
      </c>
      <c r="D183" s="53">
        <v>178.92439999999999</v>
      </c>
      <c r="E183" s="50"/>
      <c r="F183" s="54"/>
      <c r="G183" s="55"/>
    </row>
    <row r="184" spans="1:8" x14ac:dyDescent="0.2">
      <c r="A184" s="50"/>
      <c r="B184" s="26" t="s">
        <v>1080</v>
      </c>
      <c r="C184" s="53">
        <v>85.101699999999994</v>
      </c>
      <c r="D184" s="53">
        <v>84.357399999999998</v>
      </c>
      <c r="E184" s="50"/>
      <c r="F184" s="54"/>
      <c r="G184" s="55"/>
    </row>
    <row r="185" spans="1:8" x14ac:dyDescent="0.2">
      <c r="A185" s="50"/>
      <c r="B185" s="26" t="s">
        <v>186</v>
      </c>
      <c r="C185" s="53">
        <v>171.95189999999999</v>
      </c>
      <c r="D185" s="53">
        <v>170.38200000000001</v>
      </c>
      <c r="E185" s="50"/>
      <c r="F185" s="54"/>
      <c r="G185" s="55"/>
    </row>
    <row r="186" spans="1:8" x14ac:dyDescent="0.2">
      <c r="A186" s="50"/>
      <c r="B186" s="26" t="s">
        <v>1081</v>
      </c>
      <c r="C186" s="53">
        <v>81.072000000000003</v>
      </c>
      <c r="D186" s="53">
        <v>80.331800000000001</v>
      </c>
      <c r="E186" s="50"/>
      <c r="F186" s="54"/>
      <c r="G186" s="55"/>
    </row>
    <row r="187" spans="1:8" x14ac:dyDescent="0.2">
      <c r="A187" s="50"/>
      <c r="B187" s="50"/>
      <c r="C187" s="50"/>
      <c r="D187" s="50"/>
      <c r="E187" s="50"/>
      <c r="F187" s="50"/>
      <c r="G187" s="50"/>
    </row>
    <row r="188" spans="1:8" x14ac:dyDescent="0.2">
      <c r="A188" s="50"/>
      <c r="B188" s="227" t="s">
        <v>910</v>
      </c>
      <c r="C188" s="228"/>
      <c r="D188" s="47" t="s">
        <v>180</v>
      </c>
      <c r="E188" s="50"/>
      <c r="F188" s="50"/>
      <c r="G188" s="50"/>
    </row>
    <row r="189" spans="1:8" x14ac:dyDescent="0.2">
      <c r="A189" s="50"/>
      <c r="B189" s="91"/>
      <c r="C189" s="91"/>
      <c r="D189" s="91"/>
      <c r="E189" s="50"/>
      <c r="F189" s="50"/>
      <c r="G189" s="50"/>
    </row>
    <row r="190" spans="1:8" x14ac:dyDescent="0.2">
      <c r="A190" s="48"/>
      <c r="B190" s="235" t="s">
        <v>187</v>
      </c>
      <c r="C190" s="236"/>
      <c r="D190" s="47" t="s">
        <v>180</v>
      </c>
      <c r="E190" s="58"/>
      <c r="F190" s="48"/>
      <c r="G190" s="48"/>
    </row>
    <row r="191" spans="1:8" x14ac:dyDescent="0.2">
      <c r="A191" s="48"/>
      <c r="B191" s="235" t="s">
        <v>188</v>
      </c>
      <c r="C191" s="236"/>
      <c r="D191" s="47" t="s">
        <v>180</v>
      </c>
      <c r="E191" s="58"/>
      <c r="F191" s="48"/>
      <c r="G191" s="48"/>
    </row>
    <row r="192" spans="1:8" x14ac:dyDescent="0.2">
      <c r="A192" s="48"/>
      <c r="B192" s="235" t="s">
        <v>189</v>
      </c>
      <c r="C192" s="236"/>
      <c r="D192" s="47" t="s">
        <v>180</v>
      </c>
      <c r="E192" s="58"/>
      <c r="F192" s="48"/>
      <c r="G192" s="48"/>
    </row>
    <row r="193" spans="1:10" x14ac:dyDescent="0.2">
      <c r="A193" s="48"/>
      <c r="B193" s="235" t="s">
        <v>190</v>
      </c>
      <c r="C193" s="236"/>
      <c r="D193" s="59">
        <v>0.36097166945761</v>
      </c>
      <c r="E193" s="48"/>
      <c r="F193" s="40"/>
      <c r="G193" s="60"/>
    </row>
    <row r="195" spans="1:10" x14ac:dyDescent="0.2">
      <c r="B195" s="237" t="s">
        <v>1039</v>
      </c>
      <c r="C195" s="237"/>
    </row>
    <row r="197" spans="1:10" ht="153.75" customHeight="1" x14ac:dyDescent="0.2"/>
    <row r="199" spans="1:10" x14ac:dyDescent="0.2">
      <c r="B199" s="61" t="s">
        <v>1040</v>
      </c>
      <c r="C199" s="62"/>
      <c r="D199" s="61"/>
    </row>
    <row r="200" spans="1:10" x14ac:dyDescent="0.2">
      <c r="B200" s="61" t="s">
        <v>1066</v>
      </c>
      <c r="D200" s="61"/>
    </row>
    <row r="201" spans="1:10" ht="165" customHeight="1" x14ac:dyDescent="0.2"/>
    <row r="203" spans="1:10" x14ac:dyDescent="0.2">
      <c r="J203" s="21"/>
    </row>
  </sheetData>
  <mergeCells count="18">
    <mergeCell ref="B195:C195"/>
    <mergeCell ref="B179:C179"/>
    <mergeCell ref="B180:C180"/>
    <mergeCell ref="B188:C188"/>
    <mergeCell ref="B192:C192"/>
    <mergeCell ref="B193:C193"/>
    <mergeCell ref="B190:C190"/>
    <mergeCell ref="B191:C191"/>
    <mergeCell ref="B178:C178"/>
    <mergeCell ref="A1:H1"/>
    <mergeCell ref="A2:H2"/>
    <mergeCell ref="A3:H3"/>
    <mergeCell ref="B171:H171"/>
    <mergeCell ref="B172:H172"/>
    <mergeCell ref="B173:H173"/>
    <mergeCell ref="B174:H174"/>
    <mergeCell ref="B175:H175"/>
    <mergeCell ref="B177:D177"/>
  </mergeCells>
  <hyperlinks>
    <hyperlink ref="I1" location="Index!B2" display="Index" xr:uid="{79406962-C886-4C80-873E-38483229A68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AF17-966D-45C9-84FE-746E81A8BAD0}">
  <sheetPr>
    <outlinePr summaryBelow="0" summaryRight="0"/>
  </sheetPr>
  <dimension ref="A1:P177"/>
  <sheetViews>
    <sheetView showGridLines="0" workbookViewId="0">
      <selection sqref="A1:H1"/>
    </sheetView>
  </sheetViews>
  <sheetFormatPr defaultRowHeight="12.75" x14ac:dyDescent="0.2"/>
  <cols>
    <col min="1" max="1" width="5.85546875" bestFit="1" customWidth="1"/>
    <col min="2" max="2" width="19.5703125" bestFit="1" customWidth="1"/>
    <col min="3" max="3" width="39.140625" bestFit="1" customWidth="1"/>
    <col min="4" max="4" width="20.42578125"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802</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598000</v>
      </c>
      <c r="F7" s="28">
        <v>10740.379000000001</v>
      </c>
      <c r="G7" s="29">
        <v>7.921301E-2</v>
      </c>
      <c r="H7" s="24" t="s">
        <v>151</v>
      </c>
    </row>
    <row r="8" spans="1:9" x14ac:dyDescent="0.2">
      <c r="A8" s="25">
        <v>2</v>
      </c>
      <c r="B8" s="26" t="s">
        <v>37</v>
      </c>
      <c r="C8" s="26" t="s">
        <v>38</v>
      </c>
      <c r="D8" s="26" t="s">
        <v>39</v>
      </c>
      <c r="E8" s="27">
        <v>737000</v>
      </c>
      <c r="F8" s="28">
        <v>9581.7369999999992</v>
      </c>
      <c r="G8" s="29">
        <v>7.0667729999999998E-2</v>
      </c>
      <c r="H8" s="24" t="s">
        <v>151</v>
      </c>
    </row>
    <row r="9" spans="1:9" x14ac:dyDescent="0.2">
      <c r="A9" s="25">
        <v>3</v>
      </c>
      <c r="B9" s="26" t="s">
        <v>344</v>
      </c>
      <c r="C9" s="26" t="s">
        <v>345</v>
      </c>
      <c r="D9" s="26" t="s">
        <v>207</v>
      </c>
      <c r="E9" s="27">
        <v>306000</v>
      </c>
      <c r="F9" s="28">
        <v>5685.0209999999997</v>
      </c>
      <c r="G9" s="29">
        <v>4.1928470000000002E-2</v>
      </c>
      <c r="H9" s="24" t="s">
        <v>151</v>
      </c>
    </row>
    <row r="10" spans="1:9" x14ac:dyDescent="0.2">
      <c r="A10" s="25">
        <v>4</v>
      </c>
      <c r="B10" s="26" t="s">
        <v>17</v>
      </c>
      <c r="C10" s="26" t="s">
        <v>18</v>
      </c>
      <c r="D10" s="26" t="s">
        <v>19</v>
      </c>
      <c r="E10" s="27">
        <v>434000</v>
      </c>
      <c r="F10" s="28">
        <v>5608.1480000000001</v>
      </c>
      <c r="G10" s="29">
        <v>4.1361509999999997E-2</v>
      </c>
      <c r="H10" s="24" t="s">
        <v>151</v>
      </c>
    </row>
    <row r="11" spans="1:9" x14ac:dyDescent="0.2">
      <c r="A11" s="25">
        <v>5</v>
      </c>
      <c r="B11" s="26" t="s">
        <v>11</v>
      </c>
      <c r="C11" s="26" t="s">
        <v>12</v>
      </c>
      <c r="D11" s="26" t="s">
        <v>13</v>
      </c>
      <c r="E11" s="27">
        <v>115000</v>
      </c>
      <c r="F11" s="28">
        <v>4283.5200000000004</v>
      </c>
      <c r="G11" s="29">
        <v>3.1592040000000002E-2</v>
      </c>
      <c r="H11" s="24" t="s">
        <v>151</v>
      </c>
    </row>
    <row r="12" spans="1:9" x14ac:dyDescent="0.2">
      <c r="A12" s="25">
        <v>6</v>
      </c>
      <c r="B12" s="26" t="s">
        <v>53</v>
      </c>
      <c r="C12" s="26" t="s">
        <v>54</v>
      </c>
      <c r="D12" s="26" t="s">
        <v>39</v>
      </c>
      <c r="E12" s="27">
        <v>444000</v>
      </c>
      <c r="F12" s="28">
        <v>3724.9380000000001</v>
      </c>
      <c r="G12" s="29">
        <v>2.7472360000000001E-2</v>
      </c>
      <c r="H12" s="24" t="s">
        <v>151</v>
      </c>
    </row>
    <row r="13" spans="1:9" ht="25.5" x14ac:dyDescent="0.2">
      <c r="A13" s="25">
        <v>7</v>
      </c>
      <c r="B13" s="26" t="s">
        <v>352</v>
      </c>
      <c r="C13" s="26" t="s">
        <v>353</v>
      </c>
      <c r="D13" s="26" t="s">
        <v>210</v>
      </c>
      <c r="E13" s="27">
        <v>200000</v>
      </c>
      <c r="F13" s="28">
        <v>3561.8</v>
      </c>
      <c r="G13" s="29">
        <v>2.626918E-2</v>
      </c>
      <c r="H13" s="24" t="s">
        <v>151</v>
      </c>
    </row>
    <row r="14" spans="1:9" x14ac:dyDescent="0.2">
      <c r="A14" s="25">
        <v>8</v>
      </c>
      <c r="B14" s="26" t="s">
        <v>346</v>
      </c>
      <c r="C14" s="26" t="s">
        <v>347</v>
      </c>
      <c r="D14" s="26" t="s">
        <v>39</v>
      </c>
      <c r="E14" s="27">
        <v>311000</v>
      </c>
      <c r="F14" s="28">
        <v>3533.893</v>
      </c>
      <c r="G14" s="29">
        <v>2.6063349999999999E-2</v>
      </c>
      <c r="H14" s="24" t="s">
        <v>151</v>
      </c>
    </row>
    <row r="15" spans="1:9" x14ac:dyDescent="0.2">
      <c r="A15" s="25">
        <v>9</v>
      </c>
      <c r="B15" s="26" t="s">
        <v>462</v>
      </c>
      <c r="C15" s="89" t="s">
        <v>911</v>
      </c>
      <c r="D15" s="26" t="s">
        <v>16</v>
      </c>
      <c r="E15" s="27">
        <v>283000</v>
      </c>
      <c r="F15" s="28">
        <v>3440.7139999999999</v>
      </c>
      <c r="G15" s="29">
        <v>2.5376139999999998E-2</v>
      </c>
      <c r="H15" s="24" t="s">
        <v>151</v>
      </c>
    </row>
    <row r="16" spans="1:9" ht="25.5" x14ac:dyDescent="0.2">
      <c r="A16" s="25">
        <v>10</v>
      </c>
      <c r="B16" s="26" t="s">
        <v>23</v>
      </c>
      <c r="C16" s="26" t="s">
        <v>24</v>
      </c>
      <c r="D16" s="26" t="s">
        <v>25</v>
      </c>
      <c r="E16" s="27">
        <v>27000</v>
      </c>
      <c r="F16" s="28">
        <v>3024.5805</v>
      </c>
      <c r="G16" s="29">
        <v>2.2307049999999998E-2</v>
      </c>
      <c r="H16" s="24" t="s">
        <v>151</v>
      </c>
    </row>
    <row r="17" spans="1:8" x14ac:dyDescent="0.2">
      <c r="A17" s="25">
        <v>11</v>
      </c>
      <c r="B17" s="26" t="s">
        <v>363</v>
      </c>
      <c r="C17" s="26" t="s">
        <v>364</v>
      </c>
      <c r="D17" s="26" t="s">
        <v>365</v>
      </c>
      <c r="E17" s="27">
        <v>579000</v>
      </c>
      <c r="F17" s="28">
        <v>2760.3825000000002</v>
      </c>
      <c r="G17" s="29">
        <v>2.0358520000000001E-2</v>
      </c>
      <c r="H17" s="24" t="s">
        <v>151</v>
      </c>
    </row>
    <row r="18" spans="1:8" x14ac:dyDescent="0.2">
      <c r="A18" s="25">
        <v>12</v>
      </c>
      <c r="B18" s="26" t="s">
        <v>95</v>
      </c>
      <c r="C18" s="26" t="s">
        <v>96</v>
      </c>
      <c r="D18" s="26" t="s">
        <v>97</v>
      </c>
      <c r="E18" s="27">
        <v>63000</v>
      </c>
      <c r="F18" s="28">
        <v>2758.7069999999999</v>
      </c>
      <c r="G18" s="29">
        <v>2.0346159999999999E-2</v>
      </c>
      <c r="H18" s="24" t="s">
        <v>151</v>
      </c>
    </row>
    <row r="19" spans="1:8" x14ac:dyDescent="0.2">
      <c r="A19" s="25">
        <v>13</v>
      </c>
      <c r="B19" s="26" t="s">
        <v>348</v>
      </c>
      <c r="C19" s="26" t="s">
        <v>349</v>
      </c>
      <c r="D19" s="26" t="s">
        <v>207</v>
      </c>
      <c r="E19" s="27">
        <v>61324</v>
      </c>
      <c r="F19" s="28">
        <v>2619.0560540000001</v>
      </c>
      <c r="G19" s="29">
        <v>1.9316199999999999E-2</v>
      </c>
      <c r="H19" s="24" t="s">
        <v>151</v>
      </c>
    </row>
    <row r="20" spans="1:8" x14ac:dyDescent="0.2">
      <c r="A20" s="25">
        <v>14</v>
      </c>
      <c r="B20" s="26" t="s">
        <v>546</v>
      </c>
      <c r="C20" s="26" t="s">
        <v>547</v>
      </c>
      <c r="D20" s="26" t="s">
        <v>207</v>
      </c>
      <c r="E20" s="27">
        <v>148000</v>
      </c>
      <c r="F20" s="28">
        <v>2534.2040000000002</v>
      </c>
      <c r="G20" s="29">
        <v>1.8690399999999999E-2</v>
      </c>
      <c r="H20" s="24" t="s">
        <v>151</v>
      </c>
    </row>
    <row r="21" spans="1:8" x14ac:dyDescent="0.2">
      <c r="A21" s="25">
        <v>15</v>
      </c>
      <c r="B21" s="26" t="s">
        <v>708</v>
      </c>
      <c r="C21" s="26" t="s">
        <v>709</v>
      </c>
      <c r="D21" s="26" t="s">
        <v>251</v>
      </c>
      <c r="E21" s="27">
        <v>31040</v>
      </c>
      <c r="F21" s="28">
        <v>2125.5260800000001</v>
      </c>
      <c r="G21" s="29">
        <v>1.5676289999999999E-2</v>
      </c>
      <c r="H21" s="24" t="s">
        <v>151</v>
      </c>
    </row>
    <row r="22" spans="1:8" x14ac:dyDescent="0.2">
      <c r="A22" s="25">
        <v>16</v>
      </c>
      <c r="B22" s="26" t="s">
        <v>525</v>
      </c>
      <c r="C22" s="26" t="s">
        <v>526</v>
      </c>
      <c r="D22" s="26" t="s">
        <v>113</v>
      </c>
      <c r="E22" s="27">
        <v>32000</v>
      </c>
      <c r="F22" s="28">
        <v>2104.288</v>
      </c>
      <c r="G22" s="29">
        <v>1.5519659999999999E-2</v>
      </c>
      <c r="H22" s="24" t="s">
        <v>151</v>
      </c>
    </row>
    <row r="23" spans="1:8" x14ac:dyDescent="0.2">
      <c r="A23" s="25">
        <v>17</v>
      </c>
      <c r="B23" s="26" t="s">
        <v>710</v>
      </c>
      <c r="C23" s="26" t="s">
        <v>711</v>
      </c>
      <c r="D23" s="26" t="s">
        <v>277</v>
      </c>
      <c r="E23" s="27">
        <v>30000</v>
      </c>
      <c r="F23" s="28">
        <v>2067.69</v>
      </c>
      <c r="G23" s="29">
        <v>1.5249739999999999E-2</v>
      </c>
      <c r="H23" s="24" t="s">
        <v>151</v>
      </c>
    </row>
    <row r="24" spans="1:8" ht="25.5" x14ac:dyDescent="0.2">
      <c r="A24" s="25">
        <v>18</v>
      </c>
      <c r="B24" s="26" t="s">
        <v>413</v>
      </c>
      <c r="C24" s="26" t="s">
        <v>414</v>
      </c>
      <c r="D24" s="26" t="s">
        <v>210</v>
      </c>
      <c r="E24" s="27">
        <v>363480</v>
      </c>
      <c r="F24" s="28">
        <v>2061.4768199999999</v>
      </c>
      <c r="G24" s="29">
        <v>1.5203909999999999E-2</v>
      </c>
      <c r="H24" s="24" t="s">
        <v>151</v>
      </c>
    </row>
    <row r="25" spans="1:8" x14ac:dyDescent="0.2">
      <c r="A25" s="25">
        <v>19</v>
      </c>
      <c r="B25" s="26" t="s">
        <v>336</v>
      </c>
      <c r="C25" s="26" t="s">
        <v>337</v>
      </c>
      <c r="D25" s="26" t="s">
        <v>33</v>
      </c>
      <c r="E25" s="27">
        <v>105749</v>
      </c>
      <c r="F25" s="28">
        <v>1959.6347189999999</v>
      </c>
      <c r="G25" s="29">
        <v>1.44528E-2</v>
      </c>
      <c r="H25" s="24" t="s">
        <v>151</v>
      </c>
    </row>
    <row r="26" spans="1:8" x14ac:dyDescent="0.2">
      <c r="A26" s="25">
        <v>20</v>
      </c>
      <c r="B26" s="26" t="s">
        <v>231</v>
      </c>
      <c r="C26" s="26" t="s">
        <v>232</v>
      </c>
      <c r="D26" s="26" t="s">
        <v>233</v>
      </c>
      <c r="E26" s="27">
        <v>297000</v>
      </c>
      <c r="F26" s="28">
        <v>1914.3135</v>
      </c>
      <c r="G26" s="29">
        <v>1.4118550000000001E-2</v>
      </c>
      <c r="H26" s="24" t="s">
        <v>151</v>
      </c>
    </row>
    <row r="27" spans="1:8" ht="25.5" x14ac:dyDescent="0.2">
      <c r="A27" s="25">
        <v>21</v>
      </c>
      <c r="B27" s="26" t="s">
        <v>380</v>
      </c>
      <c r="C27" s="26" t="s">
        <v>381</v>
      </c>
      <c r="D27" s="26" t="s">
        <v>210</v>
      </c>
      <c r="E27" s="27">
        <v>151000</v>
      </c>
      <c r="F27" s="28">
        <v>1906.5260000000001</v>
      </c>
      <c r="G27" s="29">
        <v>1.406111E-2</v>
      </c>
      <c r="H27" s="24" t="s">
        <v>151</v>
      </c>
    </row>
    <row r="28" spans="1:8" x14ac:dyDescent="0.2">
      <c r="A28" s="25">
        <v>22</v>
      </c>
      <c r="B28" s="26" t="s">
        <v>460</v>
      </c>
      <c r="C28" s="26" t="s">
        <v>461</v>
      </c>
      <c r="D28" s="26" t="s">
        <v>39</v>
      </c>
      <c r="E28" s="27">
        <v>190000</v>
      </c>
      <c r="F28" s="28">
        <v>1892.115</v>
      </c>
      <c r="G28" s="29">
        <v>1.395483E-2</v>
      </c>
      <c r="H28" s="24" t="s">
        <v>151</v>
      </c>
    </row>
    <row r="29" spans="1:8" x14ac:dyDescent="0.2">
      <c r="A29" s="25">
        <v>23</v>
      </c>
      <c r="B29" s="26" t="s">
        <v>234</v>
      </c>
      <c r="C29" s="26" t="s">
        <v>235</v>
      </c>
      <c r="D29" s="26" t="s">
        <v>198</v>
      </c>
      <c r="E29" s="27">
        <v>22000</v>
      </c>
      <c r="F29" s="28">
        <v>1816.1659999999999</v>
      </c>
      <c r="G29" s="29">
        <v>1.3394680000000001E-2</v>
      </c>
      <c r="H29" s="24" t="s">
        <v>151</v>
      </c>
    </row>
    <row r="30" spans="1:8" ht="25.5" x14ac:dyDescent="0.2">
      <c r="A30" s="25">
        <v>24</v>
      </c>
      <c r="B30" s="26" t="s">
        <v>291</v>
      </c>
      <c r="C30" s="26" t="s">
        <v>292</v>
      </c>
      <c r="D30" s="26" t="s">
        <v>113</v>
      </c>
      <c r="E30" s="27">
        <v>142000</v>
      </c>
      <c r="F30" s="28">
        <v>1752.2090000000001</v>
      </c>
      <c r="G30" s="29">
        <v>1.2922980000000001E-2</v>
      </c>
      <c r="H30" s="24" t="s">
        <v>151</v>
      </c>
    </row>
    <row r="31" spans="1:8" x14ac:dyDescent="0.2">
      <c r="A31" s="25">
        <v>25</v>
      </c>
      <c r="B31" s="26" t="s">
        <v>14</v>
      </c>
      <c r="C31" s="26" t="s">
        <v>15</v>
      </c>
      <c r="D31" s="26" t="s">
        <v>16</v>
      </c>
      <c r="E31" s="27">
        <v>105000</v>
      </c>
      <c r="F31" s="28">
        <v>1708.5074999999999</v>
      </c>
      <c r="G31" s="29">
        <v>1.260068E-2</v>
      </c>
      <c r="H31" s="24" t="s">
        <v>151</v>
      </c>
    </row>
    <row r="32" spans="1:8" x14ac:dyDescent="0.2">
      <c r="A32" s="25">
        <v>26</v>
      </c>
      <c r="B32" s="26" t="s">
        <v>384</v>
      </c>
      <c r="C32" s="26" t="s">
        <v>385</v>
      </c>
      <c r="D32" s="26" t="s">
        <v>365</v>
      </c>
      <c r="E32" s="27">
        <v>68000</v>
      </c>
      <c r="F32" s="28">
        <v>1697.3820000000001</v>
      </c>
      <c r="G32" s="29">
        <v>1.2518619999999999E-2</v>
      </c>
      <c r="H32" s="24" t="s">
        <v>151</v>
      </c>
    </row>
    <row r="33" spans="1:8" x14ac:dyDescent="0.2">
      <c r="A33" s="25">
        <v>27</v>
      </c>
      <c r="B33" s="26" t="s">
        <v>356</v>
      </c>
      <c r="C33" s="26" t="s">
        <v>357</v>
      </c>
      <c r="D33" s="26" t="s">
        <v>251</v>
      </c>
      <c r="E33" s="27">
        <v>27000</v>
      </c>
      <c r="F33" s="28">
        <v>1670.0445</v>
      </c>
      <c r="G33" s="29">
        <v>1.2317E-2</v>
      </c>
      <c r="H33" s="24" t="s">
        <v>151</v>
      </c>
    </row>
    <row r="34" spans="1:8" x14ac:dyDescent="0.2">
      <c r="A34" s="25">
        <v>28</v>
      </c>
      <c r="B34" s="26" t="s">
        <v>238</v>
      </c>
      <c r="C34" s="26" t="s">
        <v>239</v>
      </c>
      <c r="D34" s="26" t="s">
        <v>240</v>
      </c>
      <c r="E34" s="27">
        <v>85000</v>
      </c>
      <c r="F34" s="28">
        <v>1657.925</v>
      </c>
      <c r="G34" s="29">
        <v>1.222762E-2</v>
      </c>
      <c r="H34" s="24" t="s">
        <v>151</v>
      </c>
    </row>
    <row r="35" spans="1:8" x14ac:dyDescent="0.2">
      <c r="A35" s="25">
        <v>29</v>
      </c>
      <c r="B35" s="26" t="s">
        <v>474</v>
      </c>
      <c r="C35" s="26" t="s">
        <v>475</v>
      </c>
      <c r="D35" s="26" t="s">
        <v>113</v>
      </c>
      <c r="E35" s="27">
        <v>184305</v>
      </c>
      <c r="F35" s="28">
        <v>1643.4476850000001</v>
      </c>
      <c r="G35" s="29">
        <v>1.2120840000000001E-2</v>
      </c>
      <c r="H35" s="24" t="s">
        <v>151</v>
      </c>
    </row>
    <row r="36" spans="1:8" x14ac:dyDescent="0.2">
      <c r="A36" s="25">
        <v>30</v>
      </c>
      <c r="B36" s="26" t="s">
        <v>803</v>
      </c>
      <c r="C36" s="26" t="s">
        <v>804</v>
      </c>
      <c r="D36" s="26" t="s">
        <v>198</v>
      </c>
      <c r="E36" s="27">
        <v>333526</v>
      </c>
      <c r="F36" s="28">
        <v>1570.0736449999999</v>
      </c>
      <c r="G36" s="29">
        <v>1.157969E-2</v>
      </c>
      <c r="H36" s="24" t="s">
        <v>151</v>
      </c>
    </row>
    <row r="37" spans="1:8" x14ac:dyDescent="0.2">
      <c r="A37" s="25">
        <v>31</v>
      </c>
      <c r="B37" s="26" t="s">
        <v>542</v>
      </c>
      <c r="C37" s="26" t="s">
        <v>543</v>
      </c>
      <c r="D37" s="26" t="s">
        <v>277</v>
      </c>
      <c r="E37" s="27">
        <v>14000</v>
      </c>
      <c r="F37" s="28">
        <v>1550.3879999999999</v>
      </c>
      <c r="G37" s="29">
        <v>1.14345E-2</v>
      </c>
      <c r="H37" s="24" t="s">
        <v>151</v>
      </c>
    </row>
    <row r="38" spans="1:8" x14ac:dyDescent="0.2">
      <c r="A38" s="25">
        <v>32</v>
      </c>
      <c r="B38" s="26" t="s">
        <v>342</v>
      </c>
      <c r="C38" s="26" t="s">
        <v>343</v>
      </c>
      <c r="D38" s="26" t="s">
        <v>198</v>
      </c>
      <c r="E38" s="27">
        <v>549000</v>
      </c>
      <c r="F38" s="28">
        <v>1535.8824</v>
      </c>
      <c r="G38" s="29">
        <v>1.1327520000000001E-2</v>
      </c>
      <c r="H38" s="24" t="s">
        <v>151</v>
      </c>
    </row>
    <row r="39" spans="1:8" x14ac:dyDescent="0.2">
      <c r="A39" s="25">
        <v>33</v>
      </c>
      <c r="B39" s="26" t="s">
        <v>194</v>
      </c>
      <c r="C39" s="26" t="s">
        <v>195</v>
      </c>
      <c r="D39" s="26" t="s">
        <v>39</v>
      </c>
      <c r="E39" s="27">
        <v>722000</v>
      </c>
      <c r="F39" s="28">
        <v>1521.8316</v>
      </c>
      <c r="G39" s="29">
        <v>1.122389E-2</v>
      </c>
      <c r="H39" s="24" t="s">
        <v>151</v>
      </c>
    </row>
    <row r="40" spans="1:8" x14ac:dyDescent="0.2">
      <c r="A40" s="25">
        <v>34</v>
      </c>
      <c r="B40" s="26" t="s">
        <v>60</v>
      </c>
      <c r="C40" s="26" t="s">
        <v>61</v>
      </c>
      <c r="D40" s="26" t="s">
        <v>16</v>
      </c>
      <c r="E40" s="27">
        <v>109000</v>
      </c>
      <c r="F40" s="28">
        <v>1500.058</v>
      </c>
      <c r="G40" s="29">
        <v>1.106331E-2</v>
      </c>
      <c r="H40" s="24" t="s">
        <v>151</v>
      </c>
    </row>
    <row r="41" spans="1:8" x14ac:dyDescent="0.2">
      <c r="A41" s="25">
        <v>35</v>
      </c>
      <c r="B41" s="26" t="s">
        <v>368</v>
      </c>
      <c r="C41" s="26" t="s">
        <v>369</v>
      </c>
      <c r="D41" s="26" t="s">
        <v>277</v>
      </c>
      <c r="E41" s="27">
        <v>189000</v>
      </c>
      <c r="F41" s="28">
        <v>1486.3905</v>
      </c>
      <c r="G41" s="29">
        <v>1.096251E-2</v>
      </c>
      <c r="H41" s="24" t="s">
        <v>151</v>
      </c>
    </row>
    <row r="42" spans="1:8" x14ac:dyDescent="0.2">
      <c r="A42" s="25">
        <v>36</v>
      </c>
      <c r="B42" s="26" t="s">
        <v>350</v>
      </c>
      <c r="C42" s="26" t="s">
        <v>351</v>
      </c>
      <c r="D42" s="26" t="s">
        <v>39</v>
      </c>
      <c r="E42" s="27">
        <v>83000</v>
      </c>
      <c r="F42" s="28">
        <v>1465.1575</v>
      </c>
      <c r="G42" s="29">
        <v>1.080591E-2</v>
      </c>
      <c r="H42" s="24" t="s">
        <v>151</v>
      </c>
    </row>
    <row r="43" spans="1:8" ht="25.5" x14ac:dyDescent="0.2">
      <c r="A43" s="25">
        <v>37</v>
      </c>
      <c r="B43" s="26" t="s">
        <v>454</v>
      </c>
      <c r="C43" s="26" t="s">
        <v>455</v>
      </c>
      <c r="D43" s="26" t="s">
        <v>210</v>
      </c>
      <c r="E43" s="27">
        <v>93000</v>
      </c>
      <c r="F43" s="28">
        <v>1426.527</v>
      </c>
      <c r="G43" s="29">
        <v>1.0521000000000001E-2</v>
      </c>
      <c r="H43" s="24" t="s">
        <v>151</v>
      </c>
    </row>
    <row r="44" spans="1:8" x14ac:dyDescent="0.2">
      <c r="A44" s="25">
        <v>38</v>
      </c>
      <c r="B44" s="26" t="s">
        <v>89</v>
      </c>
      <c r="C44" s="26" t="s">
        <v>90</v>
      </c>
      <c r="D44" s="26" t="s">
        <v>44</v>
      </c>
      <c r="E44" s="27">
        <v>19000</v>
      </c>
      <c r="F44" s="28">
        <v>1410.0374999999999</v>
      </c>
      <c r="G44" s="29">
        <v>1.039938E-2</v>
      </c>
      <c r="H44" s="24" t="s">
        <v>151</v>
      </c>
    </row>
    <row r="45" spans="1:8" x14ac:dyDescent="0.2">
      <c r="A45" s="25">
        <v>39</v>
      </c>
      <c r="B45" s="26" t="s">
        <v>736</v>
      </c>
      <c r="C45" s="26" t="s">
        <v>737</v>
      </c>
      <c r="D45" s="26" t="s">
        <v>204</v>
      </c>
      <c r="E45" s="27">
        <v>65000</v>
      </c>
      <c r="F45" s="28">
        <v>1392.04</v>
      </c>
      <c r="G45" s="29">
        <v>1.026665E-2</v>
      </c>
      <c r="H45" s="24" t="s">
        <v>151</v>
      </c>
    </row>
    <row r="46" spans="1:8" ht="25.5" x14ac:dyDescent="0.2">
      <c r="A46" s="25">
        <v>40</v>
      </c>
      <c r="B46" s="26" t="s">
        <v>712</v>
      </c>
      <c r="C46" s="26" t="s">
        <v>713</v>
      </c>
      <c r="D46" s="26" t="s">
        <v>210</v>
      </c>
      <c r="E46" s="27">
        <v>53410</v>
      </c>
      <c r="F46" s="28">
        <v>1367.9369200000001</v>
      </c>
      <c r="G46" s="29">
        <v>1.008888E-2</v>
      </c>
      <c r="H46" s="24" t="s">
        <v>151</v>
      </c>
    </row>
    <row r="47" spans="1:8" x14ac:dyDescent="0.2">
      <c r="A47" s="25">
        <v>41</v>
      </c>
      <c r="B47" s="26" t="s">
        <v>540</v>
      </c>
      <c r="C47" s="26" t="s">
        <v>541</v>
      </c>
      <c r="D47" s="26" t="s">
        <v>240</v>
      </c>
      <c r="E47" s="27">
        <v>88000</v>
      </c>
      <c r="F47" s="28">
        <v>1345.6079999999999</v>
      </c>
      <c r="G47" s="29">
        <v>9.9241999999999993E-3</v>
      </c>
      <c r="H47" s="24" t="s">
        <v>151</v>
      </c>
    </row>
    <row r="48" spans="1:8" x14ac:dyDescent="0.2">
      <c r="A48" s="25">
        <v>42</v>
      </c>
      <c r="B48" s="26" t="s">
        <v>137</v>
      </c>
      <c r="C48" s="26" t="s">
        <v>138</v>
      </c>
      <c r="D48" s="26" t="s">
        <v>97</v>
      </c>
      <c r="E48" s="27">
        <v>398000</v>
      </c>
      <c r="F48" s="28">
        <v>1337.0809999999999</v>
      </c>
      <c r="G48" s="29">
        <v>9.8613099999999999E-3</v>
      </c>
      <c r="H48" s="24" t="s">
        <v>151</v>
      </c>
    </row>
    <row r="49" spans="1:8" x14ac:dyDescent="0.2">
      <c r="A49" s="25">
        <v>43</v>
      </c>
      <c r="B49" s="26" t="s">
        <v>304</v>
      </c>
      <c r="C49" s="26" t="s">
        <v>305</v>
      </c>
      <c r="D49" s="26" t="s">
        <v>301</v>
      </c>
      <c r="E49" s="27">
        <v>117000</v>
      </c>
      <c r="F49" s="28">
        <v>1326.7215000000001</v>
      </c>
      <c r="G49" s="29">
        <v>9.7849100000000008E-3</v>
      </c>
      <c r="H49" s="24" t="s">
        <v>151</v>
      </c>
    </row>
    <row r="50" spans="1:8" x14ac:dyDescent="0.2">
      <c r="A50" s="25">
        <v>44</v>
      </c>
      <c r="B50" s="26" t="s">
        <v>386</v>
      </c>
      <c r="C50" s="26" t="s">
        <v>387</v>
      </c>
      <c r="D50" s="26" t="s">
        <v>33</v>
      </c>
      <c r="E50" s="27">
        <v>40000</v>
      </c>
      <c r="F50" s="28">
        <v>1299.5999999999999</v>
      </c>
      <c r="G50" s="29">
        <v>9.5848800000000005E-3</v>
      </c>
      <c r="H50" s="24" t="s">
        <v>151</v>
      </c>
    </row>
    <row r="51" spans="1:8" x14ac:dyDescent="0.2">
      <c r="A51" s="25">
        <v>45</v>
      </c>
      <c r="B51" s="26" t="s">
        <v>805</v>
      </c>
      <c r="C51" s="26" t="s">
        <v>806</v>
      </c>
      <c r="D51" s="26" t="s">
        <v>33</v>
      </c>
      <c r="E51" s="27">
        <v>85000</v>
      </c>
      <c r="F51" s="28">
        <v>1199.2225000000001</v>
      </c>
      <c r="G51" s="29">
        <v>8.8445699999999995E-3</v>
      </c>
      <c r="H51" s="24" t="s">
        <v>151</v>
      </c>
    </row>
    <row r="52" spans="1:8" x14ac:dyDescent="0.2">
      <c r="A52" s="25">
        <v>46</v>
      </c>
      <c r="B52" s="26" t="s">
        <v>20</v>
      </c>
      <c r="C52" s="26" t="s">
        <v>21</v>
      </c>
      <c r="D52" s="26" t="s">
        <v>22</v>
      </c>
      <c r="E52" s="27">
        <v>327000</v>
      </c>
      <c r="F52" s="28">
        <v>1189.1355000000001</v>
      </c>
      <c r="G52" s="29">
        <v>8.7701800000000007E-3</v>
      </c>
      <c r="H52" s="24" t="s">
        <v>151</v>
      </c>
    </row>
    <row r="53" spans="1:8" ht="25.5" x14ac:dyDescent="0.2">
      <c r="A53" s="25">
        <v>47</v>
      </c>
      <c r="B53" s="26" t="s">
        <v>458</v>
      </c>
      <c r="C53" s="26" t="s">
        <v>459</v>
      </c>
      <c r="D53" s="26" t="s">
        <v>224</v>
      </c>
      <c r="E53" s="27">
        <v>120522</v>
      </c>
      <c r="F53" s="28">
        <v>1155.384153</v>
      </c>
      <c r="G53" s="29">
        <v>8.5212499999999993E-3</v>
      </c>
      <c r="H53" s="24" t="s">
        <v>151</v>
      </c>
    </row>
    <row r="54" spans="1:8" x14ac:dyDescent="0.2">
      <c r="A54" s="25">
        <v>48</v>
      </c>
      <c r="B54" s="26" t="s">
        <v>78</v>
      </c>
      <c r="C54" s="26" t="s">
        <v>79</v>
      </c>
      <c r="D54" s="26" t="s">
        <v>36</v>
      </c>
      <c r="E54" s="27">
        <v>100000</v>
      </c>
      <c r="F54" s="28">
        <v>1121.75</v>
      </c>
      <c r="G54" s="29">
        <v>8.2731899999999997E-3</v>
      </c>
      <c r="H54" s="24" t="s">
        <v>151</v>
      </c>
    </row>
    <row r="55" spans="1:8" x14ac:dyDescent="0.2">
      <c r="A55" s="25">
        <v>49</v>
      </c>
      <c r="B55" s="26" t="s">
        <v>358</v>
      </c>
      <c r="C55" s="26" t="s">
        <v>359</v>
      </c>
      <c r="D55" s="26" t="s">
        <v>39</v>
      </c>
      <c r="E55" s="27">
        <v>450000</v>
      </c>
      <c r="F55" s="28">
        <v>1108.8</v>
      </c>
      <c r="G55" s="29">
        <v>8.1776799999999997E-3</v>
      </c>
      <c r="H55" s="24" t="s">
        <v>151</v>
      </c>
    </row>
    <row r="56" spans="1:8" x14ac:dyDescent="0.2">
      <c r="A56" s="25">
        <v>50</v>
      </c>
      <c r="B56" s="26" t="s">
        <v>807</v>
      </c>
      <c r="C56" s="26" t="s">
        <v>808</v>
      </c>
      <c r="D56" s="26" t="s">
        <v>72</v>
      </c>
      <c r="E56" s="27">
        <v>225000</v>
      </c>
      <c r="F56" s="28">
        <v>1103.8499999999999</v>
      </c>
      <c r="G56" s="29">
        <v>8.1411699999999997E-3</v>
      </c>
      <c r="H56" s="24" t="s">
        <v>151</v>
      </c>
    </row>
    <row r="57" spans="1:8" ht="25.5" x14ac:dyDescent="0.2">
      <c r="A57" s="25">
        <v>51</v>
      </c>
      <c r="B57" s="26" t="s">
        <v>774</v>
      </c>
      <c r="C57" s="26" t="s">
        <v>775</v>
      </c>
      <c r="D57" s="26" t="s">
        <v>268</v>
      </c>
      <c r="E57" s="27">
        <v>36000</v>
      </c>
      <c r="F57" s="28">
        <v>1103.8320000000001</v>
      </c>
      <c r="G57" s="29">
        <v>8.1410400000000004E-3</v>
      </c>
      <c r="H57" s="24" t="s">
        <v>151</v>
      </c>
    </row>
    <row r="58" spans="1:8" x14ac:dyDescent="0.2">
      <c r="A58" s="25">
        <v>52</v>
      </c>
      <c r="B58" s="26" t="s">
        <v>42</v>
      </c>
      <c r="C58" s="26" t="s">
        <v>43</v>
      </c>
      <c r="D58" s="26" t="s">
        <v>44</v>
      </c>
      <c r="E58" s="27">
        <v>60000</v>
      </c>
      <c r="F58" s="28">
        <v>1053.72</v>
      </c>
      <c r="G58" s="29">
        <v>7.7714500000000001E-3</v>
      </c>
      <c r="H58" s="24" t="s">
        <v>151</v>
      </c>
    </row>
    <row r="59" spans="1:8" x14ac:dyDescent="0.2">
      <c r="A59" s="25">
        <v>53</v>
      </c>
      <c r="B59" s="26" t="s">
        <v>330</v>
      </c>
      <c r="C59" s="26" t="s">
        <v>331</v>
      </c>
      <c r="D59" s="26" t="s">
        <v>33</v>
      </c>
      <c r="E59" s="27">
        <v>86000</v>
      </c>
      <c r="F59" s="28">
        <v>1037.934</v>
      </c>
      <c r="G59" s="29">
        <v>7.6550300000000002E-3</v>
      </c>
      <c r="H59" s="24" t="s">
        <v>151</v>
      </c>
    </row>
    <row r="60" spans="1:8" x14ac:dyDescent="0.2">
      <c r="A60" s="25">
        <v>54</v>
      </c>
      <c r="B60" s="26" t="s">
        <v>370</v>
      </c>
      <c r="C60" s="26" t="s">
        <v>371</v>
      </c>
      <c r="D60" s="26" t="s">
        <v>30</v>
      </c>
      <c r="E60" s="27">
        <v>20800</v>
      </c>
      <c r="F60" s="28">
        <v>931.1848</v>
      </c>
      <c r="G60" s="29">
        <v>6.8677199999999999E-3</v>
      </c>
      <c r="H60" s="24" t="s">
        <v>151</v>
      </c>
    </row>
    <row r="61" spans="1:8" x14ac:dyDescent="0.2">
      <c r="A61" s="25">
        <v>55</v>
      </c>
      <c r="B61" s="26" t="s">
        <v>254</v>
      </c>
      <c r="C61" s="26" t="s">
        <v>255</v>
      </c>
      <c r="D61" s="26" t="s">
        <v>36</v>
      </c>
      <c r="E61" s="27">
        <v>12000</v>
      </c>
      <c r="F61" s="28">
        <v>875.74800000000005</v>
      </c>
      <c r="G61" s="29">
        <v>6.4588600000000003E-3</v>
      </c>
      <c r="H61" s="24" t="s">
        <v>151</v>
      </c>
    </row>
    <row r="62" spans="1:8" x14ac:dyDescent="0.2">
      <c r="A62" s="25">
        <v>56</v>
      </c>
      <c r="B62" s="26" t="s">
        <v>100</v>
      </c>
      <c r="C62" s="26" t="s">
        <v>101</v>
      </c>
      <c r="D62" s="26" t="s">
        <v>36</v>
      </c>
      <c r="E62" s="27">
        <v>25000</v>
      </c>
      <c r="F62" s="28">
        <v>870.92499999999995</v>
      </c>
      <c r="G62" s="29">
        <v>6.4232899999999999E-3</v>
      </c>
      <c r="H62" s="24" t="s">
        <v>151</v>
      </c>
    </row>
    <row r="63" spans="1:8" x14ac:dyDescent="0.2">
      <c r="A63" s="25">
        <v>57</v>
      </c>
      <c r="B63" s="26" t="s">
        <v>82</v>
      </c>
      <c r="C63" s="26" t="s">
        <v>83</v>
      </c>
      <c r="D63" s="26" t="s">
        <v>84</v>
      </c>
      <c r="E63" s="27">
        <v>414000</v>
      </c>
      <c r="F63" s="28">
        <v>825.76440000000002</v>
      </c>
      <c r="G63" s="29">
        <v>6.0902200000000004E-3</v>
      </c>
      <c r="H63" s="24" t="s">
        <v>151</v>
      </c>
    </row>
    <row r="64" spans="1:8" x14ac:dyDescent="0.2">
      <c r="A64" s="25">
        <v>58</v>
      </c>
      <c r="B64" s="26" t="s">
        <v>256</v>
      </c>
      <c r="C64" s="26" t="s">
        <v>257</v>
      </c>
      <c r="D64" s="26" t="s">
        <v>75</v>
      </c>
      <c r="E64" s="27">
        <v>136000</v>
      </c>
      <c r="F64" s="28">
        <v>693.12400000000002</v>
      </c>
      <c r="G64" s="29">
        <v>5.1119700000000004E-3</v>
      </c>
      <c r="H64" s="24" t="s">
        <v>151</v>
      </c>
    </row>
    <row r="65" spans="1:8" x14ac:dyDescent="0.2">
      <c r="A65" s="25">
        <v>59</v>
      </c>
      <c r="B65" s="26" t="s">
        <v>299</v>
      </c>
      <c r="C65" s="26" t="s">
        <v>300</v>
      </c>
      <c r="D65" s="26" t="s">
        <v>301</v>
      </c>
      <c r="E65" s="27">
        <v>99000</v>
      </c>
      <c r="F65" s="28">
        <v>692.65350000000001</v>
      </c>
      <c r="G65" s="29">
        <v>5.1085000000000002E-3</v>
      </c>
      <c r="H65" s="24" t="s">
        <v>151</v>
      </c>
    </row>
    <row r="66" spans="1:8" x14ac:dyDescent="0.2">
      <c r="A66" s="25">
        <v>60</v>
      </c>
      <c r="B66" s="26" t="s">
        <v>229</v>
      </c>
      <c r="C66" s="26" t="s">
        <v>230</v>
      </c>
      <c r="D66" s="26" t="s">
        <v>19</v>
      </c>
      <c r="E66" s="27">
        <v>180000</v>
      </c>
      <c r="F66" s="28">
        <v>689.58</v>
      </c>
      <c r="G66" s="29">
        <v>5.0858300000000004E-3</v>
      </c>
      <c r="H66" s="24" t="s">
        <v>151</v>
      </c>
    </row>
    <row r="67" spans="1:8" x14ac:dyDescent="0.2">
      <c r="A67" s="25">
        <v>61</v>
      </c>
      <c r="B67" s="26" t="s">
        <v>372</v>
      </c>
      <c r="C67" s="26" t="s">
        <v>373</v>
      </c>
      <c r="D67" s="26" t="s">
        <v>374</v>
      </c>
      <c r="E67" s="27">
        <v>42000</v>
      </c>
      <c r="F67" s="28">
        <v>680.08500000000004</v>
      </c>
      <c r="G67" s="29">
        <v>5.0157999999999999E-3</v>
      </c>
      <c r="H67" s="24" t="s">
        <v>151</v>
      </c>
    </row>
    <row r="68" spans="1:8" x14ac:dyDescent="0.2">
      <c r="A68" s="25">
        <v>62</v>
      </c>
      <c r="B68" s="26" t="s">
        <v>809</v>
      </c>
      <c r="C68" s="26" t="s">
        <v>810</v>
      </c>
      <c r="D68" s="26" t="s">
        <v>277</v>
      </c>
      <c r="E68" s="27">
        <v>33929</v>
      </c>
      <c r="F68" s="28">
        <v>650.26624949999996</v>
      </c>
      <c r="G68" s="29">
        <v>4.7958799999999998E-3</v>
      </c>
      <c r="H68" s="24" t="s">
        <v>151</v>
      </c>
    </row>
    <row r="69" spans="1:8" x14ac:dyDescent="0.2">
      <c r="A69" s="25">
        <v>63</v>
      </c>
      <c r="B69" s="26" t="s">
        <v>119</v>
      </c>
      <c r="C69" s="26" t="s">
        <v>120</v>
      </c>
      <c r="D69" s="26" t="s">
        <v>75</v>
      </c>
      <c r="E69" s="27">
        <v>18000</v>
      </c>
      <c r="F69" s="28">
        <v>645.15599999999995</v>
      </c>
      <c r="G69" s="29">
        <v>4.7581899999999998E-3</v>
      </c>
      <c r="H69" s="24" t="s">
        <v>151</v>
      </c>
    </row>
    <row r="70" spans="1:8" x14ac:dyDescent="0.2">
      <c r="A70" s="25">
        <v>64</v>
      </c>
      <c r="B70" s="26" t="s">
        <v>102</v>
      </c>
      <c r="C70" s="26" t="s">
        <v>103</v>
      </c>
      <c r="D70" s="26" t="s">
        <v>104</v>
      </c>
      <c r="E70" s="27">
        <v>47000</v>
      </c>
      <c r="F70" s="28">
        <v>559.32349999999997</v>
      </c>
      <c r="G70" s="29">
        <v>4.1251500000000002E-3</v>
      </c>
      <c r="H70" s="24" t="s">
        <v>151</v>
      </c>
    </row>
    <row r="71" spans="1:8" x14ac:dyDescent="0.2">
      <c r="A71" s="25">
        <v>65</v>
      </c>
      <c r="B71" s="26" t="s">
        <v>141</v>
      </c>
      <c r="C71" s="26" t="s">
        <v>142</v>
      </c>
      <c r="D71" s="26" t="s">
        <v>44</v>
      </c>
      <c r="E71" s="27">
        <v>16047</v>
      </c>
      <c r="F71" s="28">
        <v>428.09384249999999</v>
      </c>
      <c r="G71" s="29">
        <v>3.1573E-3</v>
      </c>
      <c r="H71" s="24" t="s">
        <v>151</v>
      </c>
    </row>
    <row r="72" spans="1:8" ht="25.5" x14ac:dyDescent="0.2">
      <c r="A72" s="25">
        <v>66</v>
      </c>
      <c r="B72" s="26" t="s">
        <v>716</v>
      </c>
      <c r="C72" s="26" t="s">
        <v>717</v>
      </c>
      <c r="D72" s="26" t="s">
        <v>25</v>
      </c>
      <c r="E72" s="27">
        <v>21069</v>
      </c>
      <c r="F72" s="28">
        <v>383.52954149999999</v>
      </c>
      <c r="G72" s="29">
        <v>2.8286299999999999E-3</v>
      </c>
      <c r="H72" s="24" t="s">
        <v>151</v>
      </c>
    </row>
    <row r="73" spans="1:8" ht="25.5" x14ac:dyDescent="0.2">
      <c r="A73" s="25">
        <v>67</v>
      </c>
      <c r="B73" s="26" t="s">
        <v>320</v>
      </c>
      <c r="C73" s="26" t="s">
        <v>321</v>
      </c>
      <c r="D73" s="26" t="s">
        <v>268</v>
      </c>
      <c r="E73" s="27">
        <v>7000</v>
      </c>
      <c r="F73" s="28">
        <v>245.553</v>
      </c>
      <c r="G73" s="29">
        <v>1.81102E-3</v>
      </c>
      <c r="H73" s="24" t="s">
        <v>151</v>
      </c>
    </row>
    <row r="74" spans="1:8" x14ac:dyDescent="0.2">
      <c r="A74" s="22"/>
      <c r="B74" s="22"/>
      <c r="C74" s="23" t="s">
        <v>150</v>
      </c>
      <c r="D74" s="22"/>
      <c r="E74" s="22" t="s">
        <v>151</v>
      </c>
      <c r="F74" s="30">
        <f>SUM(F7:F73)</f>
        <v>132614.28040950012</v>
      </c>
      <c r="G74" s="31">
        <f>SUM(G7:G73)</f>
        <v>0.97806389000000027</v>
      </c>
      <c r="H74" s="24" t="s">
        <v>151</v>
      </c>
    </row>
    <row r="75" spans="1:8" x14ac:dyDescent="0.2">
      <c r="A75" s="22"/>
      <c r="B75" s="22"/>
      <c r="C75" s="32"/>
      <c r="D75" s="22"/>
      <c r="E75" s="22"/>
      <c r="F75" s="33"/>
      <c r="G75" s="33"/>
      <c r="H75" s="24" t="s">
        <v>151</v>
      </c>
    </row>
    <row r="76" spans="1:8" x14ac:dyDescent="0.2">
      <c r="A76" s="22"/>
      <c r="B76" s="22"/>
      <c r="C76" s="23" t="s">
        <v>152</v>
      </c>
      <c r="D76" s="22"/>
      <c r="E76" s="22"/>
      <c r="F76" s="22"/>
      <c r="G76" s="22"/>
      <c r="H76" s="24" t="s">
        <v>151</v>
      </c>
    </row>
    <row r="77" spans="1:8" x14ac:dyDescent="0.2">
      <c r="A77" s="22"/>
      <c r="B77" s="22"/>
      <c r="C77" s="23" t="s">
        <v>150</v>
      </c>
      <c r="D77" s="22"/>
      <c r="E77" s="22" t="s">
        <v>151</v>
      </c>
      <c r="F77" s="34" t="s">
        <v>153</v>
      </c>
      <c r="G77" s="31">
        <v>0</v>
      </c>
      <c r="H77" s="24" t="s">
        <v>151</v>
      </c>
    </row>
    <row r="78" spans="1:8" x14ac:dyDescent="0.2">
      <c r="A78" s="22"/>
      <c r="B78" s="22"/>
      <c r="C78" s="32"/>
      <c r="D78" s="22"/>
      <c r="E78" s="22"/>
      <c r="F78" s="33"/>
      <c r="G78" s="33"/>
      <c r="H78" s="24" t="s">
        <v>151</v>
      </c>
    </row>
    <row r="79" spans="1:8" x14ac:dyDescent="0.2">
      <c r="A79" s="22"/>
      <c r="B79" s="22"/>
      <c r="C79" s="23" t="s">
        <v>154</v>
      </c>
      <c r="D79" s="22"/>
      <c r="E79" s="22"/>
      <c r="F79" s="22"/>
      <c r="G79" s="22"/>
      <c r="H79" s="24" t="s">
        <v>151</v>
      </c>
    </row>
    <row r="80" spans="1:8" x14ac:dyDescent="0.2">
      <c r="A80" s="25">
        <v>1</v>
      </c>
      <c r="B80" s="26" t="s">
        <v>554</v>
      </c>
      <c r="C80" s="26" t="s">
        <v>555</v>
      </c>
      <c r="D80" s="26" t="s">
        <v>233</v>
      </c>
      <c r="E80" s="27">
        <v>374002</v>
      </c>
      <c r="F80" s="28">
        <v>65.749551600000004</v>
      </c>
      <c r="G80" s="29">
        <v>4.8492000000000001E-4</v>
      </c>
      <c r="H80" s="24" t="s">
        <v>151</v>
      </c>
    </row>
    <row r="81" spans="1:8" x14ac:dyDescent="0.2">
      <c r="A81" s="25">
        <v>2</v>
      </c>
      <c r="B81" s="26" t="s">
        <v>743</v>
      </c>
      <c r="C81" s="26" t="s">
        <v>744</v>
      </c>
      <c r="D81" s="26"/>
      <c r="E81" s="27">
        <v>200000</v>
      </c>
      <c r="F81" s="28">
        <v>1.9999999999999999E-6</v>
      </c>
      <c r="G81" s="35" t="s">
        <v>149</v>
      </c>
      <c r="H81" s="24" t="s">
        <v>151</v>
      </c>
    </row>
    <row r="82" spans="1:8" x14ac:dyDescent="0.2">
      <c r="A82" s="22"/>
      <c r="B82" s="22"/>
      <c r="C82" s="23" t="s">
        <v>150</v>
      </c>
      <c r="D82" s="22"/>
      <c r="E82" s="22" t="s">
        <v>151</v>
      </c>
      <c r="F82" s="30">
        <f>SUM(F80:F81)</f>
        <v>65.749553599999999</v>
      </c>
      <c r="G82" s="31">
        <f>SUM(G80:G81)</f>
        <v>4.8492000000000001E-4</v>
      </c>
      <c r="H82" s="24" t="s">
        <v>151</v>
      </c>
    </row>
    <row r="83" spans="1:8" x14ac:dyDescent="0.2">
      <c r="A83" s="22"/>
      <c r="B83" s="22"/>
      <c r="C83" s="32"/>
      <c r="D83" s="22"/>
      <c r="E83" s="22"/>
      <c r="F83" s="33"/>
      <c r="G83" s="33"/>
      <c r="H83" s="24" t="s">
        <v>151</v>
      </c>
    </row>
    <row r="84" spans="1:8" x14ac:dyDescent="0.2">
      <c r="A84" s="22"/>
      <c r="B84" s="22"/>
      <c r="C84" s="23" t="s">
        <v>155</v>
      </c>
      <c r="D84" s="22"/>
      <c r="E84" s="22"/>
      <c r="F84" s="22"/>
      <c r="G84" s="22"/>
      <c r="H84" s="24" t="s">
        <v>151</v>
      </c>
    </row>
    <row r="85" spans="1:8" x14ac:dyDescent="0.2">
      <c r="A85" s="22"/>
      <c r="B85" s="22"/>
      <c r="C85" s="23" t="s">
        <v>150</v>
      </c>
      <c r="D85" s="22"/>
      <c r="E85" s="22" t="s">
        <v>151</v>
      </c>
      <c r="F85" s="34" t="s">
        <v>153</v>
      </c>
      <c r="G85" s="31">
        <v>0</v>
      </c>
      <c r="H85" s="24" t="s">
        <v>151</v>
      </c>
    </row>
    <row r="86" spans="1:8" x14ac:dyDescent="0.2">
      <c r="A86" s="22"/>
      <c r="B86" s="22"/>
      <c r="C86" s="32"/>
      <c r="D86" s="22"/>
      <c r="E86" s="22"/>
      <c r="F86" s="33"/>
      <c r="G86" s="33"/>
      <c r="H86" s="24" t="s">
        <v>151</v>
      </c>
    </row>
    <row r="87" spans="1:8" x14ac:dyDescent="0.2">
      <c r="A87" s="22"/>
      <c r="B87" s="22"/>
      <c r="C87" s="23" t="s">
        <v>156</v>
      </c>
      <c r="D87" s="22"/>
      <c r="E87" s="22"/>
      <c r="F87" s="33"/>
      <c r="G87" s="33"/>
      <c r="H87" s="24" t="s">
        <v>151</v>
      </c>
    </row>
    <row r="88" spans="1:8" x14ac:dyDescent="0.2">
      <c r="A88" s="22"/>
      <c r="B88" s="22"/>
      <c r="C88" s="23" t="s">
        <v>150</v>
      </c>
      <c r="D88" s="22"/>
      <c r="E88" s="22" t="s">
        <v>151</v>
      </c>
      <c r="F88" s="34" t="s">
        <v>153</v>
      </c>
      <c r="G88" s="31">
        <v>0</v>
      </c>
      <c r="H88" s="24" t="s">
        <v>151</v>
      </c>
    </row>
    <row r="89" spans="1:8" x14ac:dyDescent="0.2">
      <c r="A89" s="22"/>
      <c r="B89" s="22"/>
      <c r="C89" s="32"/>
      <c r="D89" s="22"/>
      <c r="E89" s="22"/>
      <c r="F89" s="33"/>
      <c r="G89" s="33"/>
      <c r="H89" s="24" t="s">
        <v>151</v>
      </c>
    </row>
    <row r="90" spans="1:8" x14ac:dyDescent="0.2">
      <c r="A90" s="22"/>
      <c r="B90" s="22"/>
      <c r="C90" s="23" t="s">
        <v>157</v>
      </c>
      <c r="D90" s="22"/>
      <c r="E90" s="22"/>
      <c r="F90" s="33"/>
      <c r="G90" s="33"/>
      <c r="H90" s="24" t="s">
        <v>151</v>
      </c>
    </row>
    <row r="91" spans="1:8" x14ac:dyDescent="0.2">
      <c r="A91" s="22"/>
      <c r="B91" s="22"/>
      <c r="C91" s="23" t="s">
        <v>150</v>
      </c>
      <c r="D91" s="22"/>
      <c r="E91" s="22" t="s">
        <v>151</v>
      </c>
      <c r="F91" s="34" t="s">
        <v>153</v>
      </c>
      <c r="G91" s="31">
        <v>0</v>
      </c>
      <c r="H91" s="24" t="s">
        <v>151</v>
      </c>
    </row>
    <row r="92" spans="1:8" x14ac:dyDescent="0.2">
      <c r="A92" s="22"/>
      <c r="B92" s="22"/>
      <c r="C92" s="32"/>
      <c r="D92" s="22"/>
      <c r="E92" s="22"/>
      <c r="F92" s="33"/>
      <c r="G92" s="33"/>
      <c r="H92" s="24" t="s">
        <v>151</v>
      </c>
    </row>
    <row r="93" spans="1:8" x14ac:dyDescent="0.2">
      <c r="A93" s="22"/>
      <c r="B93" s="22"/>
      <c r="C93" s="23" t="s">
        <v>158</v>
      </c>
      <c r="D93" s="22"/>
      <c r="E93" s="22"/>
      <c r="F93" s="30">
        <v>132680.02996310001</v>
      </c>
      <c r="G93" s="31">
        <v>0.97854881000000005</v>
      </c>
      <c r="H93" s="24" t="s">
        <v>151</v>
      </c>
    </row>
    <row r="94" spans="1:8" x14ac:dyDescent="0.2">
      <c r="A94" s="22"/>
      <c r="B94" s="22"/>
      <c r="C94" s="32"/>
      <c r="D94" s="22"/>
      <c r="E94" s="22"/>
      <c r="F94" s="33"/>
      <c r="G94" s="33"/>
      <c r="H94" s="24" t="s">
        <v>151</v>
      </c>
    </row>
    <row r="95" spans="1:8" x14ac:dyDescent="0.2">
      <c r="A95" s="22"/>
      <c r="B95" s="22"/>
      <c r="C95" s="23" t="s">
        <v>159</v>
      </c>
      <c r="D95" s="22"/>
      <c r="E95" s="22"/>
      <c r="F95" s="33"/>
      <c r="G95" s="33"/>
      <c r="H95" s="24" t="s">
        <v>151</v>
      </c>
    </row>
    <row r="96" spans="1:8" x14ac:dyDescent="0.2">
      <c r="A96" s="22"/>
      <c r="B96" s="22"/>
      <c r="C96" s="23" t="s">
        <v>10</v>
      </c>
      <c r="D96" s="22"/>
      <c r="E96" s="22"/>
      <c r="F96" s="33"/>
      <c r="G96" s="33"/>
      <c r="H96" s="24" t="s">
        <v>151</v>
      </c>
    </row>
    <row r="97" spans="1:8" x14ac:dyDescent="0.2">
      <c r="A97" s="22"/>
      <c r="B97" s="22"/>
      <c r="C97" s="23" t="s">
        <v>150</v>
      </c>
      <c r="D97" s="22"/>
      <c r="E97" s="22" t="s">
        <v>151</v>
      </c>
      <c r="F97" s="34" t="s">
        <v>153</v>
      </c>
      <c r="G97" s="31">
        <v>0</v>
      </c>
      <c r="H97" s="24" t="s">
        <v>151</v>
      </c>
    </row>
    <row r="98" spans="1:8" x14ac:dyDescent="0.2">
      <c r="A98" s="22"/>
      <c r="B98" s="22"/>
      <c r="C98" s="32"/>
      <c r="D98" s="22"/>
      <c r="E98" s="22"/>
      <c r="F98" s="33"/>
      <c r="G98" s="33"/>
      <c r="H98" s="24" t="s">
        <v>151</v>
      </c>
    </row>
    <row r="99" spans="1:8" x14ac:dyDescent="0.2">
      <c r="A99" s="22"/>
      <c r="B99" s="22"/>
      <c r="C99" s="23" t="s">
        <v>160</v>
      </c>
      <c r="D99" s="22"/>
      <c r="E99" s="22"/>
      <c r="F99" s="22"/>
      <c r="G99" s="22"/>
      <c r="H99" s="24" t="s">
        <v>151</v>
      </c>
    </row>
    <row r="100" spans="1:8" x14ac:dyDescent="0.2">
      <c r="A100" s="22"/>
      <c r="B100" s="22"/>
      <c r="C100" s="23" t="s">
        <v>150</v>
      </c>
      <c r="D100" s="22"/>
      <c r="E100" s="22" t="s">
        <v>151</v>
      </c>
      <c r="F100" s="34" t="s">
        <v>153</v>
      </c>
      <c r="G100" s="31">
        <v>0</v>
      </c>
      <c r="H100" s="24" t="s">
        <v>151</v>
      </c>
    </row>
    <row r="101" spans="1:8" x14ac:dyDescent="0.2">
      <c r="A101" s="22"/>
      <c r="B101" s="22"/>
      <c r="C101" s="32"/>
      <c r="D101" s="22"/>
      <c r="E101" s="22"/>
      <c r="F101" s="33"/>
      <c r="G101" s="33"/>
      <c r="H101" s="24" t="s">
        <v>151</v>
      </c>
    </row>
    <row r="102" spans="1:8" x14ac:dyDescent="0.2">
      <c r="A102" s="22"/>
      <c r="B102" s="22"/>
      <c r="C102" s="23" t="s">
        <v>161</v>
      </c>
      <c r="D102" s="22"/>
      <c r="E102" s="22"/>
      <c r="F102" s="22"/>
      <c r="G102" s="22"/>
      <c r="H102" s="24" t="s">
        <v>151</v>
      </c>
    </row>
    <row r="103" spans="1:8" x14ac:dyDescent="0.2">
      <c r="A103" s="22"/>
      <c r="B103" s="22"/>
      <c r="C103" s="23" t="s">
        <v>150</v>
      </c>
      <c r="D103" s="22"/>
      <c r="E103" s="22" t="s">
        <v>151</v>
      </c>
      <c r="F103" s="34" t="s">
        <v>153</v>
      </c>
      <c r="G103" s="31">
        <v>0</v>
      </c>
      <c r="H103" s="24" t="s">
        <v>151</v>
      </c>
    </row>
    <row r="104" spans="1:8" x14ac:dyDescent="0.2">
      <c r="A104" s="22"/>
      <c r="B104" s="22"/>
      <c r="C104" s="32"/>
      <c r="D104" s="22"/>
      <c r="E104" s="22"/>
      <c r="F104" s="33"/>
      <c r="G104" s="33"/>
      <c r="H104" s="24" t="s">
        <v>151</v>
      </c>
    </row>
    <row r="105" spans="1:8" x14ac:dyDescent="0.2">
      <c r="A105" s="22"/>
      <c r="B105" s="22"/>
      <c r="C105" s="23" t="s">
        <v>162</v>
      </c>
      <c r="D105" s="22"/>
      <c r="E105" s="22"/>
      <c r="F105" s="33"/>
      <c r="G105" s="33"/>
      <c r="H105" s="24" t="s">
        <v>151</v>
      </c>
    </row>
    <row r="106" spans="1:8" x14ac:dyDescent="0.2">
      <c r="A106" s="22"/>
      <c r="B106" s="22"/>
      <c r="C106" s="23" t="s">
        <v>150</v>
      </c>
      <c r="D106" s="22"/>
      <c r="E106" s="22" t="s">
        <v>151</v>
      </c>
      <c r="F106" s="34" t="s">
        <v>153</v>
      </c>
      <c r="G106" s="31">
        <v>0</v>
      </c>
      <c r="H106" s="24" t="s">
        <v>151</v>
      </c>
    </row>
    <row r="107" spans="1:8" x14ac:dyDescent="0.2">
      <c r="A107" s="22"/>
      <c r="B107" s="22"/>
      <c r="C107" s="32"/>
      <c r="D107" s="22"/>
      <c r="E107" s="22"/>
      <c r="F107" s="33"/>
      <c r="G107" s="33"/>
      <c r="H107" s="24" t="s">
        <v>151</v>
      </c>
    </row>
    <row r="108" spans="1:8" x14ac:dyDescent="0.2">
      <c r="A108" s="22"/>
      <c r="B108" s="22"/>
      <c r="C108" s="23" t="s">
        <v>163</v>
      </c>
      <c r="D108" s="22"/>
      <c r="E108" s="22"/>
      <c r="F108" s="30">
        <v>0</v>
      </c>
      <c r="G108" s="31">
        <v>0</v>
      </c>
      <c r="H108" s="24" t="s">
        <v>151</v>
      </c>
    </row>
    <row r="109" spans="1:8" x14ac:dyDescent="0.2">
      <c r="A109" s="22"/>
      <c r="B109" s="22"/>
      <c r="C109" s="32"/>
      <c r="D109" s="22"/>
      <c r="E109" s="22"/>
      <c r="F109" s="33"/>
      <c r="G109" s="33"/>
      <c r="H109" s="24" t="s">
        <v>151</v>
      </c>
    </row>
    <row r="110" spans="1:8" x14ac:dyDescent="0.2">
      <c r="A110" s="22"/>
      <c r="B110" s="22"/>
      <c r="C110" s="23" t="s">
        <v>164</v>
      </c>
      <c r="D110" s="22"/>
      <c r="E110" s="22"/>
      <c r="F110" s="33"/>
      <c r="G110" s="33"/>
      <c r="H110" s="24" t="s">
        <v>151</v>
      </c>
    </row>
    <row r="111" spans="1:8" x14ac:dyDescent="0.2">
      <c r="A111" s="22"/>
      <c r="B111" s="22"/>
      <c r="C111" s="23" t="s">
        <v>165</v>
      </c>
      <c r="D111" s="22"/>
      <c r="E111" s="22"/>
      <c r="F111" s="33"/>
      <c r="G111" s="33"/>
      <c r="H111" s="24" t="s">
        <v>151</v>
      </c>
    </row>
    <row r="112" spans="1:8" x14ac:dyDescent="0.2">
      <c r="A112" s="22"/>
      <c r="B112" s="22"/>
      <c r="C112" s="23" t="s">
        <v>150</v>
      </c>
      <c r="D112" s="22"/>
      <c r="E112" s="22" t="s">
        <v>151</v>
      </c>
      <c r="F112" s="34" t="s">
        <v>153</v>
      </c>
      <c r="G112" s="31">
        <v>0</v>
      </c>
      <c r="H112" s="24" t="s">
        <v>151</v>
      </c>
    </row>
    <row r="113" spans="1:8" x14ac:dyDescent="0.2">
      <c r="A113" s="22"/>
      <c r="B113" s="22"/>
      <c r="C113" s="32"/>
      <c r="D113" s="22"/>
      <c r="E113" s="22"/>
      <c r="F113" s="33"/>
      <c r="G113" s="33"/>
      <c r="H113" s="24" t="s">
        <v>151</v>
      </c>
    </row>
    <row r="114" spans="1:8" x14ac:dyDescent="0.2">
      <c r="A114" s="22"/>
      <c r="B114" s="22"/>
      <c r="C114" s="23" t="s">
        <v>166</v>
      </c>
      <c r="D114" s="22"/>
      <c r="E114" s="22"/>
      <c r="F114" s="33"/>
      <c r="G114" s="33"/>
      <c r="H114" s="24" t="s">
        <v>151</v>
      </c>
    </row>
    <row r="115" spans="1:8" x14ac:dyDescent="0.2">
      <c r="A115" s="22"/>
      <c r="B115" s="22"/>
      <c r="C115" s="23" t="s">
        <v>150</v>
      </c>
      <c r="D115" s="22"/>
      <c r="E115" s="22" t="s">
        <v>151</v>
      </c>
      <c r="F115" s="34" t="s">
        <v>153</v>
      </c>
      <c r="G115" s="31">
        <v>0</v>
      </c>
      <c r="H115" s="24" t="s">
        <v>151</v>
      </c>
    </row>
    <row r="116" spans="1:8" x14ac:dyDescent="0.2">
      <c r="A116" s="22"/>
      <c r="B116" s="22"/>
      <c r="C116" s="32"/>
      <c r="D116" s="22"/>
      <c r="E116" s="22"/>
      <c r="F116" s="33"/>
      <c r="G116" s="33"/>
      <c r="H116" s="24" t="s">
        <v>151</v>
      </c>
    </row>
    <row r="117" spans="1:8" x14ac:dyDescent="0.2">
      <c r="A117" s="22"/>
      <c r="B117" s="22"/>
      <c r="C117" s="23" t="s">
        <v>167</v>
      </c>
      <c r="D117" s="22"/>
      <c r="E117" s="22"/>
      <c r="F117" s="33"/>
      <c r="G117" s="33"/>
      <c r="H117" s="24" t="s">
        <v>151</v>
      </c>
    </row>
    <row r="118" spans="1:8" x14ac:dyDescent="0.2">
      <c r="A118" s="22"/>
      <c r="B118" s="22"/>
      <c r="C118" s="23" t="s">
        <v>150</v>
      </c>
      <c r="D118" s="22"/>
      <c r="E118" s="22" t="s">
        <v>151</v>
      </c>
      <c r="F118" s="34" t="s">
        <v>153</v>
      </c>
      <c r="G118" s="31">
        <v>0</v>
      </c>
      <c r="H118" s="24" t="s">
        <v>151</v>
      </c>
    </row>
    <row r="119" spans="1:8" x14ac:dyDescent="0.2">
      <c r="A119" s="22"/>
      <c r="B119" s="22"/>
      <c r="C119" s="32"/>
      <c r="D119" s="22"/>
      <c r="E119" s="22"/>
      <c r="F119" s="33"/>
      <c r="G119" s="33"/>
      <c r="H119" s="24" t="s">
        <v>151</v>
      </c>
    </row>
    <row r="120" spans="1:8" x14ac:dyDescent="0.2">
      <c r="A120" s="22"/>
      <c r="B120" s="22"/>
      <c r="C120" s="23" t="s">
        <v>168</v>
      </c>
      <c r="D120" s="22"/>
      <c r="E120" s="22"/>
      <c r="F120" s="33"/>
      <c r="G120" s="33"/>
      <c r="H120" s="24" t="s">
        <v>151</v>
      </c>
    </row>
    <row r="121" spans="1:8" x14ac:dyDescent="0.2">
      <c r="A121" s="25">
        <v>1</v>
      </c>
      <c r="B121" s="26"/>
      <c r="C121" s="26" t="s">
        <v>169</v>
      </c>
      <c r="D121" s="26"/>
      <c r="E121" s="35"/>
      <c r="F121" s="28">
        <v>3179.8787102910001</v>
      </c>
      <c r="G121" s="29">
        <v>2.345241E-2</v>
      </c>
      <c r="H121" s="24">
        <v>6.66</v>
      </c>
    </row>
    <row r="122" spans="1:8" x14ac:dyDescent="0.2">
      <c r="A122" s="22"/>
      <c r="B122" s="22"/>
      <c r="C122" s="23" t="s">
        <v>150</v>
      </c>
      <c r="D122" s="22"/>
      <c r="E122" s="22" t="s">
        <v>151</v>
      </c>
      <c r="F122" s="30">
        <v>3179.8787102910001</v>
      </c>
      <c r="G122" s="31">
        <v>2.345241E-2</v>
      </c>
      <c r="H122" s="24" t="s">
        <v>151</v>
      </c>
    </row>
    <row r="123" spans="1:8" x14ac:dyDescent="0.2">
      <c r="A123" s="22"/>
      <c r="B123" s="22"/>
      <c r="C123" s="32"/>
      <c r="D123" s="22"/>
      <c r="E123" s="22"/>
      <c r="F123" s="33"/>
      <c r="G123" s="33"/>
      <c r="H123" s="24" t="s">
        <v>151</v>
      </c>
    </row>
    <row r="124" spans="1:8" x14ac:dyDescent="0.2">
      <c r="A124" s="22"/>
      <c r="B124" s="22"/>
      <c r="C124" s="23" t="s">
        <v>170</v>
      </c>
      <c r="D124" s="22"/>
      <c r="E124" s="22"/>
      <c r="F124" s="30">
        <v>3179.8787102910001</v>
      </c>
      <c r="G124" s="31">
        <v>2.345241E-2</v>
      </c>
      <c r="H124" s="24" t="s">
        <v>151</v>
      </c>
    </row>
    <row r="125" spans="1:8" x14ac:dyDescent="0.2">
      <c r="A125" s="22"/>
      <c r="B125" s="22"/>
      <c r="C125" s="33"/>
      <c r="D125" s="22"/>
      <c r="E125" s="22"/>
      <c r="F125" s="22"/>
      <c r="G125" s="22"/>
      <c r="H125" s="24" t="s">
        <v>151</v>
      </c>
    </row>
    <row r="126" spans="1:8" x14ac:dyDescent="0.2">
      <c r="A126" s="22"/>
      <c r="B126" s="22"/>
      <c r="C126" s="23" t="s">
        <v>171</v>
      </c>
      <c r="D126" s="22"/>
      <c r="E126" s="22"/>
      <c r="F126" s="22"/>
      <c r="G126" s="22"/>
      <c r="H126" s="24" t="s">
        <v>151</v>
      </c>
    </row>
    <row r="127" spans="1:8" x14ac:dyDescent="0.2">
      <c r="A127" s="22"/>
      <c r="B127" s="22"/>
      <c r="C127" s="23" t="s">
        <v>172</v>
      </c>
      <c r="D127" s="22"/>
      <c r="E127" s="22"/>
      <c r="F127" s="22"/>
      <c r="G127" s="22"/>
      <c r="H127" s="24" t="s">
        <v>151</v>
      </c>
    </row>
    <row r="128" spans="1:8" x14ac:dyDescent="0.2">
      <c r="A128" s="22"/>
      <c r="B128" s="22"/>
      <c r="C128" s="23" t="s">
        <v>150</v>
      </c>
      <c r="D128" s="22"/>
      <c r="E128" s="22" t="s">
        <v>151</v>
      </c>
      <c r="F128" s="34" t="s">
        <v>153</v>
      </c>
      <c r="G128" s="31">
        <v>0</v>
      </c>
      <c r="H128" s="24" t="s">
        <v>151</v>
      </c>
    </row>
    <row r="129" spans="1:16" x14ac:dyDescent="0.2">
      <c r="A129" s="22"/>
      <c r="B129" s="22"/>
      <c r="C129" s="32"/>
      <c r="D129" s="22"/>
      <c r="E129" s="22"/>
      <c r="F129" s="33"/>
      <c r="G129" s="33"/>
      <c r="H129" s="24" t="s">
        <v>151</v>
      </c>
    </row>
    <row r="130" spans="1:16" x14ac:dyDescent="0.2">
      <c r="A130" s="22"/>
      <c r="B130" s="22"/>
      <c r="C130" s="23" t="s">
        <v>173</v>
      </c>
      <c r="D130" s="22"/>
      <c r="E130" s="22"/>
      <c r="F130" s="22"/>
      <c r="G130" s="22"/>
      <c r="H130" s="24" t="s">
        <v>151</v>
      </c>
    </row>
    <row r="131" spans="1:16" x14ac:dyDescent="0.2">
      <c r="A131" s="22"/>
      <c r="B131" s="22"/>
      <c r="C131" s="23" t="s">
        <v>174</v>
      </c>
      <c r="D131" s="22"/>
      <c r="E131" s="22"/>
      <c r="F131" s="22"/>
      <c r="G131" s="22"/>
      <c r="H131" s="24" t="s">
        <v>151</v>
      </c>
    </row>
    <row r="132" spans="1:16" x14ac:dyDescent="0.2">
      <c r="A132" s="22"/>
      <c r="B132" s="22"/>
      <c r="C132" s="23" t="s">
        <v>150</v>
      </c>
      <c r="D132" s="22"/>
      <c r="E132" s="22" t="s">
        <v>151</v>
      </c>
      <c r="F132" s="34" t="s">
        <v>153</v>
      </c>
      <c r="G132" s="31">
        <v>0</v>
      </c>
      <c r="H132" s="24" t="s">
        <v>151</v>
      </c>
    </row>
    <row r="133" spans="1:16" x14ac:dyDescent="0.2">
      <c r="A133" s="22"/>
      <c r="B133" s="22"/>
      <c r="C133" s="32"/>
      <c r="D133" s="22"/>
      <c r="E133" s="22"/>
      <c r="F133" s="33"/>
      <c r="G133" s="33"/>
      <c r="H133" s="24" t="s">
        <v>151</v>
      </c>
    </row>
    <row r="134" spans="1:16" x14ac:dyDescent="0.2">
      <c r="A134" s="22"/>
      <c r="B134" s="22"/>
      <c r="C134" s="23" t="s">
        <v>175</v>
      </c>
      <c r="D134" s="22"/>
      <c r="E134" s="22"/>
      <c r="F134" s="33"/>
      <c r="G134" s="33"/>
      <c r="H134" s="24" t="s">
        <v>151</v>
      </c>
    </row>
    <row r="135" spans="1:16" x14ac:dyDescent="0.2">
      <c r="A135" s="22"/>
      <c r="B135" s="22"/>
      <c r="C135" s="23" t="s">
        <v>150</v>
      </c>
      <c r="D135" s="22"/>
      <c r="E135" s="22" t="s">
        <v>151</v>
      </c>
      <c r="F135" s="34" t="s">
        <v>153</v>
      </c>
      <c r="G135" s="31">
        <v>0</v>
      </c>
      <c r="H135" s="24" t="s">
        <v>151</v>
      </c>
    </row>
    <row r="136" spans="1:16" x14ac:dyDescent="0.2">
      <c r="A136" s="22"/>
      <c r="B136" s="22"/>
      <c r="C136" s="32"/>
      <c r="D136" s="22"/>
      <c r="E136" s="22"/>
      <c r="F136" s="33"/>
      <c r="G136" s="33"/>
      <c r="H136" s="24" t="s">
        <v>151</v>
      </c>
    </row>
    <row r="137" spans="1:16" x14ac:dyDescent="0.2">
      <c r="A137" s="35"/>
      <c r="B137" s="26"/>
      <c r="C137" s="26" t="s">
        <v>176</v>
      </c>
      <c r="D137" s="26"/>
      <c r="E137" s="35"/>
      <c r="F137" s="28">
        <v>-271.33614175000002</v>
      </c>
      <c r="G137" s="29">
        <v>-2.00117E-3</v>
      </c>
      <c r="H137" s="24" t="s">
        <v>151</v>
      </c>
    </row>
    <row r="138" spans="1:16" x14ac:dyDescent="0.2">
      <c r="A138" s="32"/>
      <c r="B138" s="32"/>
      <c r="C138" s="23" t="s">
        <v>177</v>
      </c>
      <c r="D138" s="33"/>
      <c r="E138" s="33"/>
      <c r="F138" s="30">
        <v>135588.572531641</v>
      </c>
      <c r="G138" s="36">
        <v>1.0000000499999999</v>
      </c>
      <c r="H138" s="24" t="s">
        <v>151</v>
      </c>
    </row>
    <row r="139" spans="1:16" x14ac:dyDescent="0.2">
      <c r="A139" s="37"/>
      <c r="B139" s="37"/>
      <c r="C139" s="37"/>
      <c r="D139" s="38"/>
      <c r="E139" s="38"/>
      <c r="F139" s="38"/>
      <c r="G139" s="38"/>
    </row>
    <row r="140" spans="1:16" x14ac:dyDescent="0.2">
      <c r="A140" s="39"/>
      <c r="B140" s="230" t="s">
        <v>901</v>
      </c>
      <c r="C140" s="230"/>
      <c r="D140" s="230"/>
      <c r="E140" s="230"/>
      <c r="F140" s="230"/>
      <c r="G140" s="230"/>
      <c r="H140" s="230"/>
    </row>
    <row r="141" spans="1:16" x14ac:dyDescent="0.2">
      <c r="A141" s="39"/>
      <c r="B141" s="230" t="s">
        <v>902</v>
      </c>
      <c r="C141" s="230"/>
      <c r="D141" s="230"/>
      <c r="E141" s="230"/>
      <c r="F141" s="230"/>
      <c r="G141" s="230"/>
      <c r="H141" s="230"/>
    </row>
    <row r="142" spans="1:16" x14ac:dyDescent="0.2">
      <c r="A142" s="39"/>
      <c r="B142" s="230" t="s">
        <v>903</v>
      </c>
      <c r="C142" s="230"/>
      <c r="D142" s="230"/>
      <c r="E142" s="230"/>
      <c r="F142" s="230"/>
      <c r="G142" s="230"/>
      <c r="H142" s="230"/>
    </row>
    <row r="143" spans="1:16" s="43" customFormat="1" ht="66.75" customHeight="1" x14ac:dyDescent="0.25">
      <c r="A143" s="42"/>
      <c r="B143" s="231" t="s">
        <v>904</v>
      </c>
      <c r="C143" s="231"/>
      <c r="D143" s="231"/>
      <c r="E143" s="231"/>
      <c r="F143" s="231"/>
      <c r="G143" s="231"/>
      <c r="H143" s="231"/>
      <c r="I143"/>
      <c r="J143"/>
      <c r="K143"/>
      <c r="L143"/>
      <c r="M143"/>
      <c r="N143"/>
      <c r="O143"/>
      <c r="P143"/>
    </row>
    <row r="144" spans="1:16" x14ac:dyDescent="0.2">
      <c r="A144" s="39"/>
      <c r="B144" s="230" t="s">
        <v>905</v>
      </c>
      <c r="C144" s="230"/>
      <c r="D144" s="230"/>
      <c r="E144" s="230"/>
      <c r="F144" s="230"/>
      <c r="G144" s="230"/>
      <c r="H144" s="230"/>
    </row>
    <row r="145" spans="1:8" x14ac:dyDescent="0.2">
      <c r="A145" s="44"/>
      <c r="B145" s="44"/>
      <c r="C145" s="44"/>
      <c r="D145" s="45"/>
      <c r="E145" s="45"/>
      <c r="F145" s="45"/>
      <c r="G145" s="45"/>
    </row>
    <row r="146" spans="1:8" x14ac:dyDescent="0.2">
      <c r="A146" s="44"/>
      <c r="B146" s="232" t="s">
        <v>178</v>
      </c>
      <c r="C146" s="233"/>
      <c r="D146" s="234"/>
      <c r="E146" s="46"/>
      <c r="F146" s="45"/>
      <c r="G146" s="45"/>
    </row>
    <row r="147" spans="1:8" ht="25.5" customHeight="1" x14ac:dyDescent="0.2">
      <c r="A147" s="39"/>
      <c r="B147" s="235" t="s">
        <v>179</v>
      </c>
      <c r="C147" s="236"/>
      <c r="D147" s="47" t="s">
        <v>921</v>
      </c>
      <c r="E147" s="134"/>
      <c r="F147" s="135"/>
      <c r="G147" s="135"/>
    </row>
    <row r="148" spans="1:8" ht="17.100000000000001" customHeight="1" x14ac:dyDescent="0.2">
      <c r="A148" s="39"/>
      <c r="B148" s="235" t="s">
        <v>913</v>
      </c>
      <c r="C148" s="236"/>
      <c r="D148" s="141" t="str">
        <f>"Rs. "&amp;TEXT(F82,"0.00")&amp;" lacs / 0.05%"</f>
        <v>Rs. 65.75 lacs / 0.05%</v>
      </c>
      <c r="E148" s="134"/>
      <c r="F148" s="135"/>
      <c r="G148" s="135"/>
    </row>
    <row r="149" spans="1:8" x14ac:dyDescent="0.2">
      <c r="A149" s="44"/>
      <c r="B149" s="227" t="s">
        <v>182</v>
      </c>
      <c r="C149" s="228"/>
      <c r="D149" s="33" t="s">
        <v>151</v>
      </c>
      <c r="E149" s="46"/>
      <c r="F149" s="45"/>
      <c r="G149" s="45"/>
    </row>
    <row r="150" spans="1:8" x14ac:dyDescent="0.2">
      <c r="A150" s="48"/>
      <c r="B150" s="49" t="s">
        <v>151</v>
      </c>
      <c r="C150" s="49" t="s">
        <v>908</v>
      </c>
      <c r="D150" s="49" t="s">
        <v>183</v>
      </c>
      <c r="E150" s="48"/>
      <c r="F150" s="48"/>
      <c r="G150" s="48"/>
      <c r="H150" s="48"/>
    </row>
    <row r="151" spans="1:8" x14ac:dyDescent="0.2">
      <c r="A151" s="50"/>
      <c r="B151" s="51" t="s">
        <v>184</v>
      </c>
      <c r="C151" s="52">
        <v>45596</v>
      </c>
      <c r="D151" s="52">
        <v>45626</v>
      </c>
      <c r="E151" s="50"/>
      <c r="F151" s="50"/>
      <c r="G151" s="50"/>
    </row>
    <row r="152" spans="1:8" x14ac:dyDescent="0.2">
      <c r="A152" s="50"/>
      <c r="B152" s="26" t="s">
        <v>185</v>
      </c>
      <c r="C152" s="53">
        <v>523.62699999999995</v>
      </c>
      <c r="D152" s="53">
        <v>525.66060000000004</v>
      </c>
      <c r="E152" s="50"/>
      <c r="F152" s="54"/>
      <c r="G152" s="55"/>
    </row>
    <row r="153" spans="1:8" ht="25.5" x14ac:dyDescent="0.2">
      <c r="A153" s="50"/>
      <c r="B153" s="26" t="s">
        <v>1082</v>
      </c>
      <c r="C153" s="53">
        <v>523.09979999999996</v>
      </c>
      <c r="D153" s="53">
        <v>525.13130000000001</v>
      </c>
      <c r="E153" s="50"/>
      <c r="F153" s="54"/>
      <c r="G153" s="55"/>
    </row>
    <row r="154" spans="1:8" x14ac:dyDescent="0.2">
      <c r="A154" s="50"/>
      <c r="B154" s="26" t="s">
        <v>186</v>
      </c>
      <c r="C154" s="53">
        <v>491.65690000000001</v>
      </c>
      <c r="D154" s="53">
        <v>493.3433</v>
      </c>
      <c r="E154" s="50"/>
      <c r="F154" s="54"/>
      <c r="G154" s="55"/>
    </row>
    <row r="155" spans="1:8" ht="25.5" x14ac:dyDescent="0.2">
      <c r="A155" s="50"/>
      <c r="B155" s="26" t="s">
        <v>1083</v>
      </c>
      <c r="C155" s="53">
        <v>410.63810000000001</v>
      </c>
      <c r="D155" s="53">
        <v>412.04050000000001</v>
      </c>
      <c r="E155" s="50"/>
      <c r="F155" s="54"/>
      <c r="G155" s="55"/>
    </row>
    <row r="156" spans="1:8" x14ac:dyDescent="0.2">
      <c r="A156" s="50"/>
      <c r="B156" s="50"/>
      <c r="C156" s="50"/>
      <c r="D156" s="50"/>
      <c r="E156" s="50"/>
      <c r="F156" s="50"/>
      <c r="G156" s="50"/>
    </row>
    <row r="157" spans="1:8" x14ac:dyDescent="0.2">
      <c r="A157" s="48"/>
      <c r="B157" s="235" t="s">
        <v>910</v>
      </c>
      <c r="C157" s="236"/>
      <c r="D157" s="47" t="s">
        <v>180</v>
      </c>
      <c r="E157" s="48"/>
      <c r="F157" s="48"/>
      <c r="G157" s="48"/>
    </row>
    <row r="158" spans="1:8" x14ac:dyDescent="0.2">
      <c r="A158" s="48"/>
      <c r="B158" s="91"/>
      <c r="C158" s="91"/>
      <c r="D158" s="91"/>
      <c r="E158" s="48"/>
      <c r="F158" s="48"/>
      <c r="G158" s="48"/>
    </row>
    <row r="159" spans="1:8" ht="29.1" customHeight="1" x14ac:dyDescent="0.2">
      <c r="A159" s="48"/>
      <c r="B159" s="235" t="s">
        <v>187</v>
      </c>
      <c r="C159" s="236"/>
      <c r="D159" s="47" t="s">
        <v>180</v>
      </c>
      <c r="E159" s="58"/>
      <c r="F159" s="48"/>
      <c r="G159" s="48"/>
    </row>
    <row r="160" spans="1:8" ht="29.1" customHeight="1" x14ac:dyDescent="0.2">
      <c r="A160" s="48"/>
      <c r="B160" s="235" t="s">
        <v>188</v>
      </c>
      <c r="C160" s="236"/>
      <c r="D160" s="47" t="s">
        <v>180</v>
      </c>
      <c r="E160" s="58"/>
      <c r="F160" s="48"/>
      <c r="G160" s="48"/>
    </row>
    <row r="161" spans="1:7" ht="17.100000000000001" customHeight="1" x14ac:dyDescent="0.2">
      <c r="A161" s="48"/>
      <c r="B161" s="235" t="s">
        <v>189</v>
      </c>
      <c r="C161" s="236"/>
      <c r="D161" s="47" t="s">
        <v>180</v>
      </c>
      <c r="E161" s="58"/>
      <c r="F161" s="48"/>
      <c r="G161" s="48"/>
    </row>
    <row r="162" spans="1:7" ht="17.100000000000001" customHeight="1" x14ac:dyDescent="0.2">
      <c r="A162" s="48"/>
      <c r="B162" s="235" t="s">
        <v>190</v>
      </c>
      <c r="C162" s="236"/>
      <c r="D162" s="59">
        <v>0.32231101950396807</v>
      </c>
      <c r="E162" s="48"/>
      <c r="F162" s="40"/>
      <c r="G162" s="60"/>
    </row>
    <row r="164" spans="1:7" ht="13.5" x14ac:dyDescent="0.25">
      <c r="B164" s="136" t="s">
        <v>1061</v>
      </c>
      <c r="C164" s="142"/>
      <c r="D164" s="142"/>
      <c r="E164" s="15"/>
      <c r="F164" s="16"/>
    </row>
    <row r="165" spans="1:7" ht="67.5" x14ac:dyDescent="0.25">
      <c r="B165" s="143" t="s">
        <v>925</v>
      </c>
      <c r="C165" s="143" t="s">
        <v>926</v>
      </c>
      <c r="D165" s="143" t="s">
        <v>927</v>
      </c>
      <c r="E165" s="143" t="s">
        <v>928</v>
      </c>
      <c r="F165" s="143" t="s">
        <v>929</v>
      </c>
    </row>
    <row r="166" spans="1:7" ht="13.5" x14ac:dyDescent="0.2">
      <c r="B166" s="144" t="s">
        <v>1017</v>
      </c>
      <c r="C166" s="145" t="s">
        <v>999</v>
      </c>
      <c r="D166" s="17">
        <v>0</v>
      </c>
      <c r="E166" s="18">
        <v>0</v>
      </c>
      <c r="F166" s="146">
        <v>0.54925000000000002</v>
      </c>
    </row>
    <row r="168" spans="1:7" x14ac:dyDescent="0.2">
      <c r="B168" s="237" t="s">
        <v>1039</v>
      </c>
      <c r="C168" s="237"/>
    </row>
    <row r="170" spans="1:7" ht="153.75" customHeight="1" x14ac:dyDescent="0.2"/>
    <row r="173" spans="1:7" x14ac:dyDescent="0.2">
      <c r="B173" s="61" t="s">
        <v>1040</v>
      </c>
      <c r="C173" s="62"/>
      <c r="D173" s="61" t="s">
        <v>1041</v>
      </c>
    </row>
    <row r="174" spans="1:7" x14ac:dyDescent="0.2">
      <c r="B174" s="61" t="s">
        <v>1067</v>
      </c>
      <c r="D174" s="61" t="s">
        <v>1067</v>
      </c>
    </row>
    <row r="175" spans="1:7" ht="165" customHeight="1" x14ac:dyDescent="0.2"/>
    <row r="177" spans="10:10" x14ac:dyDescent="0.2">
      <c r="J177" s="21"/>
    </row>
  </sheetData>
  <mergeCells count="18">
    <mergeCell ref="B168:C168"/>
    <mergeCell ref="B148:C148"/>
    <mergeCell ref="B149:C149"/>
    <mergeCell ref="B157:C157"/>
    <mergeCell ref="B161:C161"/>
    <mergeCell ref="B162:C162"/>
    <mergeCell ref="B159:C159"/>
    <mergeCell ref="B160:C160"/>
    <mergeCell ref="B147:C147"/>
    <mergeCell ref="A1:H1"/>
    <mergeCell ref="A2:H2"/>
    <mergeCell ref="A3:H3"/>
    <mergeCell ref="B140:H140"/>
    <mergeCell ref="B141:H141"/>
    <mergeCell ref="B142:H142"/>
    <mergeCell ref="B143:H143"/>
    <mergeCell ref="B144:H144"/>
    <mergeCell ref="B146:D146"/>
  </mergeCells>
  <hyperlinks>
    <hyperlink ref="I1" location="Index!B2" display="Index" xr:uid="{DF30599D-AFF7-4DB7-A8AE-2D3EAF2547D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22D75-5787-44F0-80B7-16B2D13A170D}">
  <sheetPr>
    <outlinePr summaryBelow="0" summaryRight="0"/>
  </sheetPr>
  <dimension ref="A1:P135"/>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811</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14</v>
      </c>
      <c r="C7" s="26" t="s">
        <v>15</v>
      </c>
      <c r="D7" s="26" t="s">
        <v>16</v>
      </c>
      <c r="E7" s="27">
        <v>939519</v>
      </c>
      <c r="F7" s="28">
        <v>15287.3834085</v>
      </c>
      <c r="G7" s="29">
        <v>9.6410099999999999E-2</v>
      </c>
      <c r="H7" s="24" t="s">
        <v>151</v>
      </c>
    </row>
    <row r="8" spans="1:9" x14ac:dyDescent="0.2">
      <c r="A8" s="25">
        <v>2</v>
      </c>
      <c r="B8" s="26" t="s">
        <v>363</v>
      </c>
      <c r="C8" s="26" t="s">
        <v>364</v>
      </c>
      <c r="D8" s="26" t="s">
        <v>365</v>
      </c>
      <c r="E8" s="27">
        <v>2991251</v>
      </c>
      <c r="F8" s="28">
        <v>14260.7891425</v>
      </c>
      <c r="G8" s="29">
        <v>8.9935870000000001E-2</v>
      </c>
      <c r="H8" s="24" t="s">
        <v>151</v>
      </c>
    </row>
    <row r="9" spans="1:9" x14ac:dyDescent="0.2">
      <c r="A9" s="25">
        <v>3</v>
      </c>
      <c r="B9" s="26" t="s">
        <v>548</v>
      </c>
      <c r="C9" s="26" t="s">
        <v>549</v>
      </c>
      <c r="D9" s="26" t="s">
        <v>277</v>
      </c>
      <c r="E9" s="27">
        <v>350492</v>
      </c>
      <c r="F9" s="28">
        <v>10395.943212</v>
      </c>
      <c r="G9" s="29">
        <v>6.5562159999999994E-2</v>
      </c>
      <c r="H9" s="24" t="s">
        <v>151</v>
      </c>
    </row>
    <row r="10" spans="1:9" x14ac:dyDescent="0.2">
      <c r="A10" s="25">
        <v>4</v>
      </c>
      <c r="B10" s="26" t="s">
        <v>386</v>
      </c>
      <c r="C10" s="26" t="s">
        <v>387</v>
      </c>
      <c r="D10" s="26" t="s">
        <v>33</v>
      </c>
      <c r="E10" s="27">
        <v>303263</v>
      </c>
      <c r="F10" s="28">
        <v>9853.0148700000009</v>
      </c>
      <c r="G10" s="29">
        <v>6.2138180000000001E-2</v>
      </c>
      <c r="H10" s="24" t="s">
        <v>151</v>
      </c>
    </row>
    <row r="11" spans="1:9" x14ac:dyDescent="0.2">
      <c r="A11" s="25">
        <v>5</v>
      </c>
      <c r="B11" s="26" t="s">
        <v>384</v>
      </c>
      <c r="C11" s="26" t="s">
        <v>385</v>
      </c>
      <c r="D11" s="26" t="s">
        <v>365</v>
      </c>
      <c r="E11" s="27">
        <v>350212</v>
      </c>
      <c r="F11" s="28">
        <v>8741.8168380000006</v>
      </c>
      <c r="G11" s="29">
        <v>5.5130390000000001E-2</v>
      </c>
      <c r="H11" s="24" t="s">
        <v>151</v>
      </c>
    </row>
    <row r="12" spans="1:9" x14ac:dyDescent="0.2">
      <c r="A12" s="25">
        <v>6</v>
      </c>
      <c r="B12" s="26" t="s">
        <v>342</v>
      </c>
      <c r="C12" s="26" t="s">
        <v>343</v>
      </c>
      <c r="D12" s="26" t="s">
        <v>198</v>
      </c>
      <c r="E12" s="27">
        <v>3000962</v>
      </c>
      <c r="F12" s="28">
        <v>8395.4912912</v>
      </c>
      <c r="G12" s="29">
        <v>5.294629E-2</v>
      </c>
      <c r="H12" s="24" t="s">
        <v>151</v>
      </c>
    </row>
    <row r="13" spans="1:9" x14ac:dyDescent="0.2">
      <c r="A13" s="25">
        <v>7</v>
      </c>
      <c r="B13" s="26" t="s">
        <v>542</v>
      </c>
      <c r="C13" s="26" t="s">
        <v>543</v>
      </c>
      <c r="D13" s="26" t="s">
        <v>277</v>
      </c>
      <c r="E13" s="27">
        <v>67306</v>
      </c>
      <c r="F13" s="28">
        <v>7453.601052</v>
      </c>
      <c r="G13" s="29">
        <v>4.7006239999999998E-2</v>
      </c>
      <c r="H13" s="24" t="s">
        <v>151</v>
      </c>
    </row>
    <row r="14" spans="1:9" x14ac:dyDescent="0.2">
      <c r="A14" s="25">
        <v>8</v>
      </c>
      <c r="B14" s="26" t="s">
        <v>540</v>
      </c>
      <c r="C14" s="26" t="s">
        <v>541</v>
      </c>
      <c r="D14" s="26" t="s">
        <v>240</v>
      </c>
      <c r="E14" s="27">
        <v>453496</v>
      </c>
      <c r="F14" s="28">
        <v>6934.4073360000002</v>
      </c>
      <c r="G14" s="29">
        <v>4.3731939999999997E-2</v>
      </c>
      <c r="H14" s="24" t="s">
        <v>151</v>
      </c>
    </row>
    <row r="15" spans="1:9" x14ac:dyDescent="0.2">
      <c r="A15" s="25">
        <v>9</v>
      </c>
      <c r="B15" s="26" t="s">
        <v>394</v>
      </c>
      <c r="C15" s="26" t="s">
        <v>395</v>
      </c>
      <c r="D15" s="26" t="s">
        <v>33</v>
      </c>
      <c r="E15" s="27">
        <v>245560</v>
      </c>
      <c r="F15" s="28">
        <v>6348.2171200000003</v>
      </c>
      <c r="G15" s="29">
        <v>4.003512E-2</v>
      </c>
      <c r="H15" s="24" t="s">
        <v>151</v>
      </c>
    </row>
    <row r="16" spans="1:9" x14ac:dyDescent="0.2">
      <c r="A16" s="25">
        <v>10</v>
      </c>
      <c r="B16" s="26" t="s">
        <v>192</v>
      </c>
      <c r="C16" s="26" t="s">
        <v>193</v>
      </c>
      <c r="D16" s="26" t="s">
        <v>33</v>
      </c>
      <c r="E16" s="27">
        <v>837090</v>
      </c>
      <c r="F16" s="28">
        <v>6064.2985049999997</v>
      </c>
      <c r="G16" s="29">
        <v>3.824458E-2</v>
      </c>
      <c r="H16" s="24" t="s">
        <v>151</v>
      </c>
    </row>
    <row r="17" spans="1:8" x14ac:dyDescent="0.2">
      <c r="A17" s="25">
        <v>11</v>
      </c>
      <c r="B17" s="26" t="s">
        <v>196</v>
      </c>
      <c r="C17" s="26" t="s">
        <v>197</v>
      </c>
      <c r="D17" s="26" t="s">
        <v>198</v>
      </c>
      <c r="E17" s="27">
        <v>77099</v>
      </c>
      <c r="F17" s="28">
        <v>5239.1854460000004</v>
      </c>
      <c r="G17" s="29">
        <v>3.3041000000000001E-2</v>
      </c>
      <c r="H17" s="24" t="s">
        <v>151</v>
      </c>
    </row>
    <row r="18" spans="1:8" x14ac:dyDescent="0.2">
      <c r="A18" s="25">
        <v>12</v>
      </c>
      <c r="B18" s="26" t="s">
        <v>768</v>
      </c>
      <c r="C18" s="26" t="s">
        <v>769</v>
      </c>
      <c r="D18" s="26" t="s">
        <v>204</v>
      </c>
      <c r="E18" s="27">
        <v>68048</v>
      </c>
      <c r="F18" s="28">
        <v>4646.9298719999997</v>
      </c>
      <c r="G18" s="29">
        <v>2.9305930000000001E-2</v>
      </c>
      <c r="H18" s="24" t="s">
        <v>151</v>
      </c>
    </row>
    <row r="19" spans="1:8" x14ac:dyDescent="0.2">
      <c r="A19" s="25">
        <v>13</v>
      </c>
      <c r="B19" s="26" t="s">
        <v>786</v>
      </c>
      <c r="C19" s="26" t="s">
        <v>787</v>
      </c>
      <c r="D19" s="26" t="s">
        <v>280</v>
      </c>
      <c r="E19" s="27">
        <v>169170</v>
      </c>
      <c r="F19" s="28">
        <v>3780.3574050000002</v>
      </c>
      <c r="G19" s="29">
        <v>2.3840879999999998E-2</v>
      </c>
      <c r="H19" s="24" t="s">
        <v>151</v>
      </c>
    </row>
    <row r="20" spans="1:8" x14ac:dyDescent="0.2">
      <c r="A20" s="25">
        <v>14</v>
      </c>
      <c r="B20" s="26" t="s">
        <v>354</v>
      </c>
      <c r="C20" s="26" t="s">
        <v>355</v>
      </c>
      <c r="D20" s="26" t="s">
        <v>240</v>
      </c>
      <c r="E20" s="27">
        <v>594842</v>
      </c>
      <c r="F20" s="28">
        <v>3695.158504</v>
      </c>
      <c r="G20" s="29">
        <v>2.3303569999999999E-2</v>
      </c>
      <c r="H20" s="24" t="s">
        <v>151</v>
      </c>
    </row>
    <row r="21" spans="1:8" x14ac:dyDescent="0.2">
      <c r="A21" s="25">
        <v>15</v>
      </c>
      <c r="B21" s="26" t="s">
        <v>762</v>
      </c>
      <c r="C21" s="26" t="s">
        <v>763</v>
      </c>
      <c r="D21" s="26" t="s">
        <v>113</v>
      </c>
      <c r="E21" s="27">
        <v>34697</v>
      </c>
      <c r="F21" s="28">
        <v>3632.1687025000001</v>
      </c>
      <c r="G21" s="29">
        <v>2.2906320000000001E-2</v>
      </c>
      <c r="H21" s="24" t="s">
        <v>151</v>
      </c>
    </row>
    <row r="22" spans="1:8" x14ac:dyDescent="0.2">
      <c r="A22" s="25">
        <v>16</v>
      </c>
      <c r="B22" s="26" t="s">
        <v>234</v>
      </c>
      <c r="C22" s="26" t="s">
        <v>235</v>
      </c>
      <c r="D22" s="26" t="s">
        <v>198</v>
      </c>
      <c r="E22" s="27">
        <v>43401</v>
      </c>
      <c r="F22" s="28">
        <v>3582.8827529999999</v>
      </c>
      <c r="G22" s="29">
        <v>2.2595500000000001E-2</v>
      </c>
      <c r="H22" s="24" t="s">
        <v>151</v>
      </c>
    </row>
    <row r="23" spans="1:8" x14ac:dyDescent="0.2">
      <c r="A23" s="25">
        <v>17</v>
      </c>
      <c r="B23" s="26" t="s">
        <v>73</v>
      </c>
      <c r="C23" s="26" t="s">
        <v>74</v>
      </c>
      <c r="D23" s="26" t="s">
        <v>75</v>
      </c>
      <c r="E23" s="27">
        <v>276884</v>
      </c>
      <c r="F23" s="28">
        <v>3460.35779</v>
      </c>
      <c r="G23" s="29">
        <v>2.18228E-2</v>
      </c>
      <c r="H23" s="24" t="s">
        <v>151</v>
      </c>
    </row>
    <row r="24" spans="1:8" x14ac:dyDescent="0.2">
      <c r="A24" s="25">
        <v>18</v>
      </c>
      <c r="B24" s="26" t="s">
        <v>812</v>
      </c>
      <c r="C24" s="26" t="s">
        <v>813</v>
      </c>
      <c r="D24" s="26" t="s">
        <v>198</v>
      </c>
      <c r="E24" s="27">
        <v>1568850</v>
      </c>
      <c r="F24" s="28">
        <v>2825.0281949999999</v>
      </c>
      <c r="G24" s="29">
        <v>1.7816080000000001E-2</v>
      </c>
      <c r="H24" s="24" t="s">
        <v>151</v>
      </c>
    </row>
    <row r="25" spans="1:8" x14ac:dyDescent="0.2">
      <c r="A25" s="25">
        <v>19</v>
      </c>
      <c r="B25" s="26" t="s">
        <v>697</v>
      </c>
      <c r="C25" s="26" t="s">
        <v>698</v>
      </c>
      <c r="D25" s="26" t="s">
        <v>280</v>
      </c>
      <c r="E25" s="27">
        <v>54714</v>
      </c>
      <c r="F25" s="28">
        <v>2703.5008109999999</v>
      </c>
      <c r="G25" s="29">
        <v>1.7049669999999999E-2</v>
      </c>
      <c r="H25" s="24" t="s">
        <v>151</v>
      </c>
    </row>
    <row r="26" spans="1:8" x14ac:dyDescent="0.2">
      <c r="A26" s="25">
        <v>20</v>
      </c>
      <c r="B26" s="26" t="s">
        <v>55</v>
      </c>
      <c r="C26" s="26" t="s">
        <v>56</v>
      </c>
      <c r="D26" s="26" t="s">
        <v>57</v>
      </c>
      <c r="E26" s="27">
        <v>212525</v>
      </c>
      <c r="F26" s="28">
        <v>2637.2227250000001</v>
      </c>
      <c r="G26" s="29">
        <v>1.6631679999999999E-2</v>
      </c>
      <c r="H26" s="24" t="s">
        <v>151</v>
      </c>
    </row>
    <row r="27" spans="1:8" x14ac:dyDescent="0.2">
      <c r="A27" s="25">
        <v>21</v>
      </c>
      <c r="B27" s="26" t="s">
        <v>718</v>
      </c>
      <c r="C27" s="26" t="s">
        <v>719</v>
      </c>
      <c r="D27" s="26" t="s">
        <v>33</v>
      </c>
      <c r="E27" s="27">
        <v>96237</v>
      </c>
      <c r="F27" s="28">
        <v>2386.2926520000001</v>
      </c>
      <c r="G27" s="29">
        <v>1.504919E-2</v>
      </c>
      <c r="H27" s="24" t="s">
        <v>151</v>
      </c>
    </row>
    <row r="28" spans="1:8" x14ac:dyDescent="0.2">
      <c r="A28" s="25">
        <v>22</v>
      </c>
      <c r="B28" s="26" t="s">
        <v>733</v>
      </c>
      <c r="C28" s="26" t="s">
        <v>734</v>
      </c>
      <c r="D28" s="26" t="s">
        <v>277</v>
      </c>
      <c r="E28" s="27">
        <v>49116</v>
      </c>
      <c r="F28" s="28">
        <v>2373.2114459999998</v>
      </c>
      <c r="G28" s="29">
        <v>1.496669E-2</v>
      </c>
      <c r="H28" s="24" t="s">
        <v>151</v>
      </c>
    </row>
    <row r="29" spans="1:8" x14ac:dyDescent="0.2">
      <c r="A29" s="25">
        <v>23</v>
      </c>
      <c r="B29" s="26" t="s">
        <v>544</v>
      </c>
      <c r="C29" s="26" t="s">
        <v>545</v>
      </c>
      <c r="D29" s="26" t="s">
        <v>277</v>
      </c>
      <c r="E29" s="27">
        <v>25666</v>
      </c>
      <c r="F29" s="28">
        <v>2318.5766090000002</v>
      </c>
      <c r="G29" s="29">
        <v>1.462214E-2</v>
      </c>
      <c r="H29" s="24" t="s">
        <v>151</v>
      </c>
    </row>
    <row r="30" spans="1:8" x14ac:dyDescent="0.2">
      <c r="A30" s="25">
        <v>24</v>
      </c>
      <c r="B30" s="26" t="s">
        <v>738</v>
      </c>
      <c r="C30" s="26" t="s">
        <v>739</v>
      </c>
      <c r="D30" s="26" t="s">
        <v>379</v>
      </c>
      <c r="E30" s="27">
        <v>521350</v>
      </c>
      <c r="F30" s="28">
        <v>2190.1913500000001</v>
      </c>
      <c r="G30" s="29">
        <v>1.381247E-2</v>
      </c>
      <c r="H30" s="24" t="s">
        <v>151</v>
      </c>
    </row>
    <row r="31" spans="1:8" x14ac:dyDescent="0.2">
      <c r="A31" s="25">
        <v>25</v>
      </c>
      <c r="B31" s="26" t="s">
        <v>231</v>
      </c>
      <c r="C31" s="26" t="s">
        <v>232</v>
      </c>
      <c r="D31" s="26" t="s">
        <v>233</v>
      </c>
      <c r="E31" s="27">
        <v>332895</v>
      </c>
      <c r="F31" s="28">
        <v>2145.6747224999999</v>
      </c>
      <c r="G31" s="29">
        <v>1.353173E-2</v>
      </c>
      <c r="H31" s="24" t="s">
        <v>151</v>
      </c>
    </row>
    <row r="32" spans="1:8" x14ac:dyDescent="0.2">
      <c r="A32" s="25">
        <v>26</v>
      </c>
      <c r="B32" s="26" t="s">
        <v>798</v>
      </c>
      <c r="C32" s="26" t="s">
        <v>799</v>
      </c>
      <c r="D32" s="26" t="s">
        <v>198</v>
      </c>
      <c r="E32" s="27">
        <v>56101</v>
      </c>
      <c r="F32" s="28">
        <v>2081.1226959999999</v>
      </c>
      <c r="G32" s="29">
        <v>1.312463E-2</v>
      </c>
      <c r="H32" s="24" t="s">
        <v>151</v>
      </c>
    </row>
    <row r="33" spans="1:8" x14ac:dyDescent="0.2">
      <c r="A33" s="25">
        <v>27</v>
      </c>
      <c r="B33" s="26" t="s">
        <v>238</v>
      </c>
      <c r="C33" s="26" t="s">
        <v>239</v>
      </c>
      <c r="D33" s="26" t="s">
        <v>240</v>
      </c>
      <c r="E33" s="27">
        <v>94931</v>
      </c>
      <c r="F33" s="28">
        <v>1851.6291550000001</v>
      </c>
      <c r="G33" s="29">
        <v>1.167733E-2</v>
      </c>
      <c r="H33" s="24" t="s">
        <v>151</v>
      </c>
    </row>
    <row r="34" spans="1:8" ht="25.5" x14ac:dyDescent="0.2">
      <c r="A34" s="25">
        <v>28</v>
      </c>
      <c r="B34" s="26" t="s">
        <v>458</v>
      </c>
      <c r="C34" s="26" t="s">
        <v>459</v>
      </c>
      <c r="D34" s="26" t="s">
        <v>224</v>
      </c>
      <c r="E34" s="27">
        <v>190942</v>
      </c>
      <c r="F34" s="28">
        <v>1830.4654829999999</v>
      </c>
      <c r="G34" s="29">
        <v>1.154386E-2</v>
      </c>
      <c r="H34" s="24" t="s">
        <v>151</v>
      </c>
    </row>
    <row r="35" spans="1:8" x14ac:dyDescent="0.2">
      <c r="A35" s="25">
        <v>29</v>
      </c>
      <c r="B35" s="26" t="s">
        <v>278</v>
      </c>
      <c r="C35" s="26" t="s">
        <v>279</v>
      </c>
      <c r="D35" s="26" t="s">
        <v>280</v>
      </c>
      <c r="E35" s="27">
        <v>151951</v>
      </c>
      <c r="F35" s="28">
        <v>1634.233005</v>
      </c>
      <c r="G35" s="29">
        <v>1.0306310000000001E-2</v>
      </c>
      <c r="H35" s="24" t="s">
        <v>151</v>
      </c>
    </row>
    <row r="36" spans="1:8" x14ac:dyDescent="0.2">
      <c r="A36" s="25">
        <v>30</v>
      </c>
      <c r="B36" s="26" t="s">
        <v>306</v>
      </c>
      <c r="C36" s="26" t="s">
        <v>307</v>
      </c>
      <c r="D36" s="26" t="s">
        <v>233</v>
      </c>
      <c r="E36" s="27">
        <v>766558</v>
      </c>
      <c r="F36" s="28">
        <v>1266.5837833999999</v>
      </c>
      <c r="G36" s="29">
        <v>7.9877300000000002E-3</v>
      </c>
      <c r="H36" s="24" t="s">
        <v>151</v>
      </c>
    </row>
    <row r="37" spans="1:8" x14ac:dyDescent="0.2">
      <c r="A37" s="25">
        <v>31</v>
      </c>
      <c r="B37" s="26" t="s">
        <v>243</v>
      </c>
      <c r="C37" s="26" t="s">
        <v>244</v>
      </c>
      <c r="D37" s="26" t="s">
        <v>233</v>
      </c>
      <c r="E37" s="27">
        <v>93809</v>
      </c>
      <c r="F37" s="28">
        <v>834.99390900000003</v>
      </c>
      <c r="G37" s="29">
        <v>5.2658999999999996E-3</v>
      </c>
      <c r="H37" s="24" t="s">
        <v>151</v>
      </c>
    </row>
    <row r="38" spans="1:8" x14ac:dyDescent="0.2">
      <c r="A38" s="22"/>
      <c r="B38" s="22"/>
      <c r="C38" s="23" t="s">
        <v>150</v>
      </c>
      <c r="D38" s="22"/>
      <c r="E38" s="22" t="s">
        <v>151</v>
      </c>
      <c r="F38" s="30">
        <v>150850.72978960001</v>
      </c>
      <c r="G38" s="31">
        <v>0.95134227999999998</v>
      </c>
      <c r="H38" s="24" t="s">
        <v>151</v>
      </c>
    </row>
    <row r="39" spans="1:8" x14ac:dyDescent="0.2">
      <c r="A39" s="22"/>
      <c r="B39" s="22"/>
      <c r="C39" s="32"/>
      <c r="D39" s="22"/>
      <c r="E39" s="22"/>
      <c r="F39" s="33"/>
      <c r="G39" s="33"/>
      <c r="H39" s="24" t="s">
        <v>151</v>
      </c>
    </row>
    <row r="40" spans="1:8" x14ac:dyDescent="0.2">
      <c r="A40" s="22"/>
      <c r="B40" s="22"/>
      <c r="C40" s="23" t="s">
        <v>152</v>
      </c>
      <c r="D40" s="22"/>
      <c r="E40" s="22"/>
      <c r="F40" s="22"/>
      <c r="G40" s="22"/>
      <c r="H40" s="24" t="s">
        <v>151</v>
      </c>
    </row>
    <row r="41" spans="1:8" x14ac:dyDescent="0.2">
      <c r="A41" s="22"/>
      <c r="B41" s="22"/>
      <c r="C41" s="23" t="s">
        <v>150</v>
      </c>
      <c r="D41" s="22"/>
      <c r="E41" s="22" t="s">
        <v>151</v>
      </c>
      <c r="F41" s="34" t="s">
        <v>153</v>
      </c>
      <c r="G41" s="31">
        <v>0</v>
      </c>
      <c r="H41" s="24" t="s">
        <v>151</v>
      </c>
    </row>
    <row r="42" spans="1:8" x14ac:dyDescent="0.2">
      <c r="A42" s="22"/>
      <c r="B42" s="22"/>
      <c r="C42" s="32"/>
      <c r="D42" s="22"/>
      <c r="E42" s="22"/>
      <c r="F42" s="33"/>
      <c r="G42" s="33"/>
      <c r="H42" s="24" t="s">
        <v>151</v>
      </c>
    </row>
    <row r="43" spans="1:8" x14ac:dyDescent="0.2">
      <c r="A43" s="22"/>
      <c r="B43" s="22"/>
      <c r="C43" s="23" t="s">
        <v>154</v>
      </c>
      <c r="D43" s="22"/>
      <c r="E43" s="22"/>
      <c r="F43" s="22"/>
      <c r="G43" s="22"/>
      <c r="H43" s="24" t="s">
        <v>151</v>
      </c>
    </row>
    <row r="44" spans="1:8" x14ac:dyDescent="0.2">
      <c r="A44" s="22"/>
      <c r="B44" s="22"/>
      <c r="C44" s="23" t="s">
        <v>150</v>
      </c>
      <c r="D44" s="22"/>
      <c r="E44" s="22" t="s">
        <v>151</v>
      </c>
      <c r="F44" s="34" t="s">
        <v>153</v>
      </c>
      <c r="G44" s="31">
        <v>0</v>
      </c>
      <c r="H44" s="24" t="s">
        <v>151</v>
      </c>
    </row>
    <row r="45" spans="1:8" x14ac:dyDescent="0.2">
      <c r="A45" s="22"/>
      <c r="B45" s="22"/>
      <c r="C45" s="32"/>
      <c r="D45" s="22"/>
      <c r="E45" s="22"/>
      <c r="F45" s="33"/>
      <c r="G45" s="33"/>
      <c r="H45" s="24" t="s">
        <v>151</v>
      </c>
    </row>
    <row r="46" spans="1:8" x14ac:dyDescent="0.2">
      <c r="A46" s="22"/>
      <c r="B46" s="22"/>
      <c r="C46" s="23" t="s">
        <v>155</v>
      </c>
      <c r="D46" s="22"/>
      <c r="E46" s="22"/>
      <c r="F46" s="22"/>
      <c r="G46" s="22"/>
      <c r="H46" s="24" t="s">
        <v>151</v>
      </c>
    </row>
    <row r="47" spans="1:8" x14ac:dyDescent="0.2">
      <c r="A47" s="22"/>
      <c r="B47" s="22"/>
      <c r="C47" s="23" t="s">
        <v>150</v>
      </c>
      <c r="D47" s="22"/>
      <c r="E47" s="22" t="s">
        <v>151</v>
      </c>
      <c r="F47" s="34" t="s">
        <v>153</v>
      </c>
      <c r="G47" s="31">
        <v>0</v>
      </c>
      <c r="H47" s="24" t="s">
        <v>151</v>
      </c>
    </row>
    <row r="48" spans="1:8" x14ac:dyDescent="0.2">
      <c r="A48" s="22"/>
      <c r="B48" s="22"/>
      <c r="C48" s="32"/>
      <c r="D48" s="22"/>
      <c r="E48" s="22"/>
      <c r="F48" s="33"/>
      <c r="G48" s="33"/>
      <c r="H48" s="24" t="s">
        <v>151</v>
      </c>
    </row>
    <row r="49" spans="1:8" x14ac:dyDescent="0.2">
      <c r="A49" s="22"/>
      <c r="B49" s="22"/>
      <c r="C49" s="23" t="s">
        <v>156</v>
      </c>
      <c r="D49" s="22"/>
      <c r="E49" s="22"/>
      <c r="F49" s="33"/>
      <c r="G49" s="33"/>
      <c r="H49" s="24" t="s">
        <v>151</v>
      </c>
    </row>
    <row r="50" spans="1:8" x14ac:dyDescent="0.2">
      <c r="A50" s="22"/>
      <c r="B50" s="22"/>
      <c r="C50" s="23" t="s">
        <v>150</v>
      </c>
      <c r="D50" s="22"/>
      <c r="E50" s="22" t="s">
        <v>151</v>
      </c>
      <c r="F50" s="34" t="s">
        <v>153</v>
      </c>
      <c r="G50" s="31">
        <v>0</v>
      </c>
      <c r="H50" s="24" t="s">
        <v>151</v>
      </c>
    </row>
    <row r="51" spans="1:8" x14ac:dyDescent="0.2">
      <c r="A51" s="22"/>
      <c r="B51" s="22"/>
      <c r="C51" s="32"/>
      <c r="D51" s="22"/>
      <c r="E51" s="22"/>
      <c r="F51" s="33"/>
      <c r="G51" s="33"/>
      <c r="H51" s="24" t="s">
        <v>151</v>
      </c>
    </row>
    <row r="52" spans="1:8" x14ac:dyDescent="0.2">
      <c r="A52" s="22"/>
      <c r="B52" s="22"/>
      <c r="C52" s="23" t="s">
        <v>157</v>
      </c>
      <c r="D52" s="22"/>
      <c r="E52" s="22"/>
      <c r="F52" s="33"/>
      <c r="G52" s="33"/>
      <c r="H52" s="24" t="s">
        <v>151</v>
      </c>
    </row>
    <row r="53" spans="1:8" x14ac:dyDescent="0.2">
      <c r="A53" s="22"/>
      <c r="B53" s="22"/>
      <c r="C53" s="23" t="s">
        <v>150</v>
      </c>
      <c r="D53" s="22"/>
      <c r="E53" s="22" t="s">
        <v>151</v>
      </c>
      <c r="F53" s="34" t="s">
        <v>153</v>
      </c>
      <c r="G53" s="31">
        <v>0</v>
      </c>
      <c r="H53" s="24" t="s">
        <v>151</v>
      </c>
    </row>
    <row r="54" spans="1:8" x14ac:dyDescent="0.2">
      <c r="A54" s="22"/>
      <c r="B54" s="22"/>
      <c r="C54" s="32"/>
      <c r="D54" s="22"/>
      <c r="E54" s="22"/>
      <c r="F54" s="33"/>
      <c r="G54" s="33"/>
      <c r="H54" s="24" t="s">
        <v>151</v>
      </c>
    </row>
    <row r="55" spans="1:8" x14ac:dyDescent="0.2">
      <c r="A55" s="22"/>
      <c r="B55" s="22"/>
      <c r="C55" s="23" t="s">
        <v>158</v>
      </c>
      <c r="D55" s="22"/>
      <c r="E55" s="22"/>
      <c r="F55" s="30">
        <v>150850.72978960001</v>
      </c>
      <c r="G55" s="31">
        <v>0.95134227999999998</v>
      </c>
      <c r="H55" s="24" t="s">
        <v>151</v>
      </c>
    </row>
    <row r="56" spans="1:8" x14ac:dyDescent="0.2">
      <c r="A56" s="22"/>
      <c r="B56" s="22"/>
      <c r="C56" s="32"/>
      <c r="D56" s="22"/>
      <c r="E56" s="22"/>
      <c r="F56" s="33"/>
      <c r="G56" s="33"/>
      <c r="H56" s="24" t="s">
        <v>151</v>
      </c>
    </row>
    <row r="57" spans="1:8" x14ac:dyDescent="0.2">
      <c r="A57" s="22"/>
      <c r="B57" s="22"/>
      <c r="C57" s="23" t="s">
        <v>159</v>
      </c>
      <c r="D57" s="22"/>
      <c r="E57" s="22"/>
      <c r="F57" s="33"/>
      <c r="G57" s="33"/>
      <c r="H57" s="24" t="s">
        <v>151</v>
      </c>
    </row>
    <row r="58" spans="1:8" x14ac:dyDescent="0.2">
      <c r="A58" s="22"/>
      <c r="B58" s="22"/>
      <c r="C58" s="23" t="s">
        <v>10</v>
      </c>
      <c r="D58" s="22"/>
      <c r="E58" s="22"/>
      <c r="F58" s="33"/>
      <c r="G58" s="33"/>
      <c r="H58" s="24" t="s">
        <v>151</v>
      </c>
    </row>
    <row r="59" spans="1:8" x14ac:dyDescent="0.2">
      <c r="A59" s="22"/>
      <c r="B59" s="22"/>
      <c r="C59" s="23" t="s">
        <v>150</v>
      </c>
      <c r="D59" s="22"/>
      <c r="E59" s="22" t="s">
        <v>151</v>
      </c>
      <c r="F59" s="34" t="s">
        <v>153</v>
      </c>
      <c r="G59" s="31">
        <v>0</v>
      </c>
      <c r="H59" s="24" t="s">
        <v>151</v>
      </c>
    </row>
    <row r="60" spans="1:8" x14ac:dyDescent="0.2">
      <c r="A60" s="22"/>
      <c r="B60" s="22"/>
      <c r="C60" s="32"/>
      <c r="D60" s="22"/>
      <c r="E60" s="22"/>
      <c r="F60" s="33"/>
      <c r="G60" s="33"/>
      <c r="H60" s="24" t="s">
        <v>151</v>
      </c>
    </row>
    <row r="61" spans="1:8" x14ac:dyDescent="0.2">
      <c r="A61" s="22"/>
      <c r="B61" s="22"/>
      <c r="C61" s="23" t="s">
        <v>160</v>
      </c>
      <c r="D61" s="22"/>
      <c r="E61" s="22"/>
      <c r="F61" s="22"/>
      <c r="G61" s="22"/>
      <c r="H61" s="24" t="s">
        <v>151</v>
      </c>
    </row>
    <row r="62" spans="1:8" x14ac:dyDescent="0.2">
      <c r="A62" s="22"/>
      <c r="B62" s="22"/>
      <c r="C62" s="23" t="s">
        <v>150</v>
      </c>
      <c r="D62" s="22"/>
      <c r="E62" s="22" t="s">
        <v>151</v>
      </c>
      <c r="F62" s="34" t="s">
        <v>153</v>
      </c>
      <c r="G62" s="31">
        <v>0</v>
      </c>
      <c r="H62" s="24" t="s">
        <v>151</v>
      </c>
    </row>
    <row r="63" spans="1:8" x14ac:dyDescent="0.2">
      <c r="A63" s="22"/>
      <c r="B63" s="22"/>
      <c r="C63" s="32"/>
      <c r="D63" s="22"/>
      <c r="E63" s="22"/>
      <c r="F63" s="33"/>
      <c r="G63" s="33"/>
      <c r="H63" s="24" t="s">
        <v>151</v>
      </c>
    </row>
    <row r="64" spans="1:8" x14ac:dyDescent="0.2">
      <c r="A64" s="22"/>
      <c r="B64" s="22"/>
      <c r="C64" s="23" t="s">
        <v>161</v>
      </c>
      <c r="D64" s="22"/>
      <c r="E64" s="22"/>
      <c r="F64" s="22"/>
      <c r="G64" s="22"/>
      <c r="H64" s="24" t="s">
        <v>151</v>
      </c>
    </row>
    <row r="65" spans="1:8" x14ac:dyDescent="0.2">
      <c r="A65" s="22"/>
      <c r="B65" s="22"/>
      <c r="C65" s="23" t="s">
        <v>150</v>
      </c>
      <c r="D65" s="22"/>
      <c r="E65" s="22" t="s">
        <v>151</v>
      </c>
      <c r="F65" s="34" t="s">
        <v>153</v>
      </c>
      <c r="G65" s="31">
        <v>0</v>
      </c>
      <c r="H65" s="24" t="s">
        <v>151</v>
      </c>
    </row>
    <row r="66" spans="1:8" x14ac:dyDescent="0.2">
      <c r="A66" s="22"/>
      <c r="B66" s="22"/>
      <c r="C66" s="32"/>
      <c r="D66" s="22"/>
      <c r="E66" s="22"/>
      <c r="F66" s="33"/>
      <c r="G66" s="33"/>
      <c r="H66" s="24" t="s">
        <v>151</v>
      </c>
    </row>
    <row r="67" spans="1:8" x14ac:dyDescent="0.2">
      <c r="A67" s="22"/>
      <c r="B67" s="22"/>
      <c r="C67" s="23" t="s">
        <v>162</v>
      </c>
      <c r="D67" s="22"/>
      <c r="E67" s="22"/>
      <c r="F67" s="33"/>
      <c r="G67" s="33"/>
      <c r="H67" s="24" t="s">
        <v>151</v>
      </c>
    </row>
    <row r="68" spans="1:8" x14ac:dyDescent="0.2">
      <c r="A68" s="22"/>
      <c r="B68" s="22"/>
      <c r="C68" s="23" t="s">
        <v>150</v>
      </c>
      <c r="D68" s="22"/>
      <c r="E68" s="22" t="s">
        <v>151</v>
      </c>
      <c r="F68" s="34" t="s">
        <v>153</v>
      </c>
      <c r="G68" s="31">
        <v>0</v>
      </c>
      <c r="H68" s="24" t="s">
        <v>151</v>
      </c>
    </row>
    <row r="69" spans="1:8" x14ac:dyDescent="0.2">
      <c r="A69" s="22"/>
      <c r="B69" s="22"/>
      <c r="C69" s="32"/>
      <c r="D69" s="22"/>
      <c r="E69" s="22"/>
      <c r="F69" s="33"/>
      <c r="G69" s="33"/>
      <c r="H69" s="24" t="s">
        <v>151</v>
      </c>
    </row>
    <row r="70" spans="1:8" x14ac:dyDescent="0.2">
      <c r="A70" s="22"/>
      <c r="B70" s="22"/>
      <c r="C70" s="23" t="s">
        <v>163</v>
      </c>
      <c r="D70" s="22"/>
      <c r="E70" s="22"/>
      <c r="F70" s="30">
        <v>0</v>
      </c>
      <c r="G70" s="31">
        <v>0</v>
      </c>
      <c r="H70" s="24" t="s">
        <v>151</v>
      </c>
    </row>
    <row r="71" spans="1:8" x14ac:dyDescent="0.2">
      <c r="A71" s="22"/>
      <c r="B71" s="22"/>
      <c r="C71" s="32"/>
      <c r="D71" s="22"/>
      <c r="E71" s="22"/>
      <c r="F71" s="33"/>
      <c r="G71" s="33"/>
      <c r="H71" s="24" t="s">
        <v>151</v>
      </c>
    </row>
    <row r="72" spans="1:8" x14ac:dyDescent="0.2">
      <c r="A72" s="22"/>
      <c r="B72" s="22"/>
      <c r="C72" s="23" t="s">
        <v>164</v>
      </c>
      <c r="D72" s="22"/>
      <c r="E72" s="22"/>
      <c r="F72" s="33"/>
      <c r="G72" s="33"/>
      <c r="H72" s="24" t="s">
        <v>151</v>
      </c>
    </row>
    <row r="73" spans="1:8" x14ac:dyDescent="0.2">
      <c r="A73" s="22"/>
      <c r="B73" s="22"/>
      <c r="C73" s="23" t="s">
        <v>165</v>
      </c>
      <c r="D73" s="22"/>
      <c r="E73" s="22"/>
      <c r="F73" s="33"/>
      <c r="G73" s="33"/>
      <c r="H73" s="24" t="s">
        <v>151</v>
      </c>
    </row>
    <row r="74" spans="1:8" x14ac:dyDescent="0.2">
      <c r="A74" s="22"/>
      <c r="B74" s="22"/>
      <c r="C74" s="23" t="s">
        <v>150</v>
      </c>
      <c r="D74" s="22"/>
      <c r="E74" s="22" t="s">
        <v>151</v>
      </c>
      <c r="F74" s="34" t="s">
        <v>153</v>
      </c>
      <c r="G74" s="31">
        <v>0</v>
      </c>
      <c r="H74" s="24" t="s">
        <v>151</v>
      </c>
    </row>
    <row r="75" spans="1:8" x14ac:dyDescent="0.2">
      <c r="A75" s="22"/>
      <c r="B75" s="22"/>
      <c r="C75" s="32"/>
      <c r="D75" s="22"/>
      <c r="E75" s="22"/>
      <c r="F75" s="33"/>
      <c r="G75" s="33"/>
      <c r="H75" s="24" t="s">
        <v>151</v>
      </c>
    </row>
    <row r="76" spans="1:8" x14ac:dyDescent="0.2">
      <c r="A76" s="22"/>
      <c r="B76" s="22"/>
      <c r="C76" s="23" t="s">
        <v>166</v>
      </c>
      <c r="D76" s="22"/>
      <c r="E76" s="22"/>
      <c r="F76" s="33"/>
      <c r="G76" s="33"/>
      <c r="H76" s="24" t="s">
        <v>151</v>
      </c>
    </row>
    <row r="77" spans="1:8" x14ac:dyDescent="0.2">
      <c r="A77" s="22"/>
      <c r="B77" s="22"/>
      <c r="C77" s="23" t="s">
        <v>150</v>
      </c>
      <c r="D77" s="22"/>
      <c r="E77" s="22" t="s">
        <v>151</v>
      </c>
      <c r="F77" s="34" t="s">
        <v>153</v>
      </c>
      <c r="G77" s="31">
        <v>0</v>
      </c>
      <c r="H77" s="24" t="s">
        <v>151</v>
      </c>
    </row>
    <row r="78" spans="1:8" x14ac:dyDescent="0.2">
      <c r="A78" s="22"/>
      <c r="B78" s="22"/>
      <c r="C78" s="32"/>
      <c r="D78" s="22"/>
      <c r="E78" s="22"/>
      <c r="F78" s="33"/>
      <c r="G78" s="33"/>
      <c r="H78" s="24" t="s">
        <v>151</v>
      </c>
    </row>
    <row r="79" spans="1:8" x14ac:dyDescent="0.2">
      <c r="A79" s="22"/>
      <c r="B79" s="22"/>
      <c r="C79" s="23" t="s">
        <v>167</v>
      </c>
      <c r="D79" s="22"/>
      <c r="E79" s="22"/>
      <c r="F79" s="33"/>
      <c r="G79" s="33"/>
      <c r="H79" s="24" t="s">
        <v>151</v>
      </c>
    </row>
    <row r="80" spans="1:8" x14ac:dyDescent="0.2">
      <c r="A80" s="22"/>
      <c r="B80" s="22"/>
      <c r="C80" s="23" t="s">
        <v>150</v>
      </c>
      <c r="D80" s="22"/>
      <c r="E80" s="22" t="s">
        <v>151</v>
      </c>
      <c r="F80" s="34" t="s">
        <v>153</v>
      </c>
      <c r="G80" s="31">
        <v>0</v>
      </c>
      <c r="H80" s="24" t="s">
        <v>151</v>
      </c>
    </row>
    <row r="81" spans="1:8" x14ac:dyDescent="0.2">
      <c r="A81" s="22"/>
      <c r="B81" s="22"/>
      <c r="C81" s="32"/>
      <c r="D81" s="22"/>
      <c r="E81" s="22"/>
      <c r="F81" s="33"/>
      <c r="G81" s="33"/>
      <c r="H81" s="24" t="s">
        <v>151</v>
      </c>
    </row>
    <row r="82" spans="1:8" x14ac:dyDescent="0.2">
      <c r="A82" s="22"/>
      <c r="B82" s="22"/>
      <c r="C82" s="23" t="s">
        <v>168</v>
      </c>
      <c r="D82" s="22"/>
      <c r="E82" s="22"/>
      <c r="F82" s="33"/>
      <c r="G82" s="33"/>
      <c r="H82" s="24" t="s">
        <v>151</v>
      </c>
    </row>
    <row r="83" spans="1:8" x14ac:dyDescent="0.2">
      <c r="A83" s="25">
        <v>1</v>
      </c>
      <c r="B83" s="26"/>
      <c r="C83" s="26" t="s">
        <v>169</v>
      </c>
      <c r="D83" s="26"/>
      <c r="E83" s="35"/>
      <c r="F83" s="28">
        <v>8660.4637068690008</v>
      </c>
      <c r="G83" s="29">
        <v>5.461734E-2</v>
      </c>
      <c r="H83" s="24">
        <v>6.66</v>
      </c>
    </row>
    <row r="84" spans="1:8" x14ac:dyDescent="0.2">
      <c r="A84" s="22"/>
      <c r="B84" s="22"/>
      <c r="C84" s="23" t="s">
        <v>150</v>
      </c>
      <c r="D84" s="22"/>
      <c r="E84" s="22" t="s">
        <v>151</v>
      </c>
      <c r="F84" s="30">
        <v>8660.4637068690008</v>
      </c>
      <c r="G84" s="31">
        <v>5.461734E-2</v>
      </c>
      <c r="H84" s="24" t="s">
        <v>151</v>
      </c>
    </row>
    <row r="85" spans="1:8" x14ac:dyDescent="0.2">
      <c r="A85" s="22"/>
      <c r="B85" s="22"/>
      <c r="C85" s="32"/>
      <c r="D85" s="22"/>
      <c r="E85" s="22"/>
      <c r="F85" s="33"/>
      <c r="G85" s="33"/>
      <c r="H85" s="24" t="s">
        <v>151</v>
      </c>
    </row>
    <row r="86" spans="1:8" x14ac:dyDescent="0.2">
      <c r="A86" s="22"/>
      <c r="B86" s="22"/>
      <c r="C86" s="23" t="s">
        <v>170</v>
      </c>
      <c r="D86" s="22"/>
      <c r="E86" s="22"/>
      <c r="F86" s="30">
        <v>8660.4637068690008</v>
      </c>
      <c r="G86" s="31">
        <v>5.461734E-2</v>
      </c>
      <c r="H86" s="24" t="s">
        <v>151</v>
      </c>
    </row>
    <row r="87" spans="1:8" x14ac:dyDescent="0.2">
      <c r="A87" s="22"/>
      <c r="B87" s="22"/>
      <c r="C87" s="33"/>
      <c r="D87" s="22"/>
      <c r="E87" s="22"/>
      <c r="F87" s="22"/>
      <c r="G87" s="22"/>
      <c r="H87" s="24" t="s">
        <v>151</v>
      </c>
    </row>
    <row r="88" spans="1:8" x14ac:dyDescent="0.2">
      <c r="A88" s="22"/>
      <c r="B88" s="22"/>
      <c r="C88" s="23" t="s">
        <v>171</v>
      </c>
      <c r="D88" s="22"/>
      <c r="E88" s="22"/>
      <c r="F88" s="22"/>
      <c r="G88" s="22"/>
      <c r="H88" s="24" t="s">
        <v>151</v>
      </c>
    </row>
    <row r="89" spans="1:8" x14ac:dyDescent="0.2">
      <c r="A89" s="22"/>
      <c r="B89" s="22"/>
      <c r="C89" s="23" t="s">
        <v>172</v>
      </c>
      <c r="D89" s="22"/>
      <c r="E89" s="22"/>
      <c r="F89" s="22"/>
      <c r="G89" s="22"/>
      <c r="H89" s="24" t="s">
        <v>151</v>
      </c>
    </row>
    <row r="90" spans="1:8" x14ac:dyDescent="0.2">
      <c r="A90" s="22"/>
      <c r="B90" s="22"/>
      <c r="C90" s="23" t="s">
        <v>150</v>
      </c>
      <c r="D90" s="22"/>
      <c r="E90" s="22" t="s">
        <v>151</v>
      </c>
      <c r="F90" s="34" t="s">
        <v>153</v>
      </c>
      <c r="G90" s="31">
        <v>0</v>
      </c>
      <c r="H90" s="24" t="s">
        <v>151</v>
      </c>
    </row>
    <row r="91" spans="1:8" x14ac:dyDescent="0.2">
      <c r="A91" s="22"/>
      <c r="B91" s="22"/>
      <c r="C91" s="32"/>
      <c r="D91" s="22"/>
      <c r="E91" s="22"/>
      <c r="F91" s="33"/>
      <c r="G91" s="33"/>
      <c r="H91" s="24" t="s">
        <v>151</v>
      </c>
    </row>
    <row r="92" spans="1:8" x14ac:dyDescent="0.2">
      <c r="A92" s="22"/>
      <c r="B92" s="22"/>
      <c r="C92" s="23" t="s">
        <v>173</v>
      </c>
      <c r="D92" s="22"/>
      <c r="E92" s="22"/>
      <c r="F92" s="22"/>
      <c r="G92" s="22"/>
      <c r="H92" s="24" t="s">
        <v>151</v>
      </c>
    </row>
    <row r="93" spans="1:8" x14ac:dyDescent="0.2">
      <c r="A93" s="22"/>
      <c r="B93" s="22"/>
      <c r="C93" s="23" t="s">
        <v>174</v>
      </c>
      <c r="D93" s="22"/>
      <c r="E93" s="22"/>
      <c r="F93" s="22"/>
      <c r="G93" s="22"/>
      <c r="H93" s="24" t="s">
        <v>151</v>
      </c>
    </row>
    <row r="94" spans="1:8" x14ac:dyDescent="0.2">
      <c r="A94" s="22"/>
      <c r="B94" s="22"/>
      <c r="C94" s="23" t="s">
        <v>150</v>
      </c>
      <c r="D94" s="22"/>
      <c r="E94" s="22" t="s">
        <v>151</v>
      </c>
      <c r="F94" s="34" t="s">
        <v>153</v>
      </c>
      <c r="G94" s="31">
        <v>0</v>
      </c>
      <c r="H94" s="24" t="s">
        <v>151</v>
      </c>
    </row>
    <row r="95" spans="1:8" x14ac:dyDescent="0.2">
      <c r="A95" s="22"/>
      <c r="B95" s="22"/>
      <c r="C95" s="32"/>
      <c r="D95" s="22"/>
      <c r="E95" s="22"/>
      <c r="F95" s="33"/>
      <c r="G95" s="33"/>
      <c r="H95" s="24" t="s">
        <v>151</v>
      </c>
    </row>
    <row r="96" spans="1:8" x14ac:dyDescent="0.2">
      <c r="A96" s="22"/>
      <c r="B96" s="22"/>
      <c r="C96" s="23" t="s">
        <v>175</v>
      </c>
      <c r="D96" s="22"/>
      <c r="E96" s="22"/>
      <c r="F96" s="33"/>
      <c r="G96" s="33"/>
      <c r="H96" s="24" t="s">
        <v>151</v>
      </c>
    </row>
    <row r="97" spans="1:16" x14ac:dyDescent="0.2">
      <c r="A97" s="22"/>
      <c r="B97" s="22"/>
      <c r="C97" s="23" t="s">
        <v>150</v>
      </c>
      <c r="D97" s="22"/>
      <c r="E97" s="22" t="s">
        <v>151</v>
      </c>
      <c r="F97" s="34" t="s">
        <v>153</v>
      </c>
      <c r="G97" s="31">
        <v>0</v>
      </c>
      <c r="H97" s="24" t="s">
        <v>151</v>
      </c>
    </row>
    <row r="98" spans="1:16" x14ac:dyDescent="0.2">
      <c r="A98" s="22"/>
      <c r="B98" s="22"/>
      <c r="C98" s="32"/>
      <c r="D98" s="22"/>
      <c r="E98" s="22"/>
      <c r="F98" s="33"/>
      <c r="G98" s="33"/>
      <c r="H98" s="24" t="s">
        <v>151</v>
      </c>
    </row>
    <row r="99" spans="1:16" x14ac:dyDescent="0.2">
      <c r="A99" s="35"/>
      <c r="B99" s="26"/>
      <c r="C99" s="26" t="s">
        <v>176</v>
      </c>
      <c r="D99" s="26"/>
      <c r="E99" s="35"/>
      <c r="F99" s="28">
        <v>-944.99071605999995</v>
      </c>
      <c r="G99" s="29">
        <v>-5.9595999999999998E-3</v>
      </c>
      <c r="H99" s="24" t="s">
        <v>151</v>
      </c>
    </row>
    <row r="100" spans="1:16" x14ac:dyDescent="0.2">
      <c r="A100" s="32"/>
      <c r="B100" s="32"/>
      <c r="C100" s="23" t="s">
        <v>177</v>
      </c>
      <c r="D100" s="33"/>
      <c r="E100" s="33"/>
      <c r="F100" s="30">
        <v>158566.20278040899</v>
      </c>
      <c r="G100" s="36">
        <v>1.0000000200000001</v>
      </c>
      <c r="H100" s="24" t="s">
        <v>151</v>
      </c>
    </row>
    <row r="101" spans="1:16" x14ac:dyDescent="0.2">
      <c r="A101" s="37"/>
      <c r="B101" s="37"/>
      <c r="C101" s="37"/>
      <c r="D101" s="38"/>
      <c r="E101" s="38"/>
      <c r="F101" s="38"/>
      <c r="G101" s="38"/>
    </row>
    <row r="102" spans="1:16" x14ac:dyDescent="0.2">
      <c r="A102" s="39"/>
      <c r="B102" s="230" t="s">
        <v>901</v>
      </c>
      <c r="C102" s="230"/>
      <c r="D102" s="230"/>
      <c r="E102" s="230"/>
      <c r="F102" s="230"/>
      <c r="G102" s="230"/>
      <c r="H102" s="230"/>
    </row>
    <row r="103" spans="1:16" x14ac:dyDescent="0.2">
      <c r="A103" s="39"/>
      <c r="B103" s="230" t="s">
        <v>902</v>
      </c>
      <c r="C103" s="230"/>
      <c r="D103" s="230"/>
      <c r="E103" s="230"/>
      <c r="F103" s="230"/>
      <c r="G103" s="230"/>
      <c r="H103" s="230"/>
    </row>
    <row r="104" spans="1:16" x14ac:dyDescent="0.2">
      <c r="A104" s="39"/>
      <c r="B104" s="230" t="s">
        <v>903</v>
      </c>
      <c r="C104" s="230"/>
      <c r="D104" s="230"/>
      <c r="E104" s="230"/>
      <c r="F104" s="230"/>
      <c r="G104" s="230"/>
      <c r="H104" s="230"/>
    </row>
    <row r="105" spans="1:16" s="43" customFormat="1" ht="66.75" customHeight="1" x14ac:dyDescent="0.25">
      <c r="A105" s="42"/>
      <c r="B105" s="231" t="s">
        <v>904</v>
      </c>
      <c r="C105" s="231"/>
      <c r="D105" s="231"/>
      <c r="E105" s="231"/>
      <c r="F105" s="231"/>
      <c r="G105" s="231"/>
      <c r="H105" s="231"/>
      <c r="I105"/>
      <c r="J105"/>
      <c r="K105"/>
      <c r="L105"/>
      <c r="M105"/>
      <c r="N105"/>
      <c r="O105"/>
      <c r="P105"/>
    </row>
    <row r="106" spans="1:16" x14ac:dyDescent="0.2">
      <c r="A106" s="39"/>
      <c r="B106" s="230" t="s">
        <v>905</v>
      </c>
      <c r="C106" s="230"/>
      <c r="D106" s="230"/>
      <c r="E106" s="230"/>
      <c r="F106" s="230"/>
      <c r="G106" s="230"/>
      <c r="H106" s="230"/>
    </row>
    <row r="107" spans="1:16" x14ac:dyDescent="0.2">
      <c r="A107" s="44"/>
      <c r="B107" s="44"/>
      <c r="C107" s="44"/>
      <c r="D107" s="45"/>
      <c r="E107" s="45"/>
      <c r="F107" s="45"/>
      <c r="G107" s="45"/>
    </row>
    <row r="108" spans="1:16" x14ac:dyDescent="0.2">
      <c r="A108" s="44"/>
      <c r="B108" s="232" t="s">
        <v>178</v>
      </c>
      <c r="C108" s="233"/>
      <c r="D108" s="234"/>
      <c r="E108" s="46"/>
      <c r="F108" s="45"/>
      <c r="G108" s="45"/>
    </row>
    <row r="109" spans="1:16" x14ac:dyDescent="0.2">
      <c r="A109" s="44"/>
      <c r="B109" s="227" t="s">
        <v>179</v>
      </c>
      <c r="C109" s="228"/>
      <c r="D109" s="23" t="s">
        <v>180</v>
      </c>
      <c r="E109" s="46"/>
      <c r="F109" s="45"/>
      <c r="G109" s="45"/>
    </row>
    <row r="110" spans="1:16" x14ac:dyDescent="0.2">
      <c r="A110" s="44"/>
      <c r="B110" s="227" t="s">
        <v>181</v>
      </c>
      <c r="C110" s="228"/>
      <c r="D110" s="23" t="s">
        <v>180</v>
      </c>
      <c r="E110" s="46"/>
      <c r="F110" s="45"/>
      <c r="G110" s="45"/>
    </row>
    <row r="111" spans="1:16" x14ac:dyDescent="0.2">
      <c r="A111" s="44"/>
      <c r="B111" s="227" t="s">
        <v>182</v>
      </c>
      <c r="C111" s="228"/>
      <c r="D111" s="33" t="s">
        <v>151</v>
      </c>
      <c r="E111" s="46"/>
      <c r="F111" s="45"/>
      <c r="G111" s="45"/>
    </row>
    <row r="112" spans="1:16" x14ac:dyDescent="0.2">
      <c r="A112" s="48"/>
      <c r="B112" s="49" t="s">
        <v>151</v>
      </c>
      <c r="C112" s="49" t="s">
        <v>908</v>
      </c>
      <c r="D112" s="49" t="s">
        <v>183</v>
      </c>
      <c r="E112" s="48"/>
      <c r="F112" s="48"/>
      <c r="G112" s="48"/>
      <c r="H112" s="48"/>
    </row>
    <row r="113" spans="1:7" x14ac:dyDescent="0.2">
      <c r="A113" s="50"/>
      <c r="B113" s="51" t="s">
        <v>184</v>
      </c>
      <c r="C113" s="52">
        <v>45596</v>
      </c>
      <c r="D113" s="52">
        <v>45626</v>
      </c>
      <c r="E113" s="50"/>
      <c r="F113" s="50"/>
      <c r="G113" s="50"/>
    </row>
    <row r="114" spans="1:7" x14ac:dyDescent="0.2">
      <c r="A114" s="50"/>
      <c r="B114" s="26" t="s">
        <v>185</v>
      </c>
      <c r="C114" s="53">
        <v>104.8802</v>
      </c>
      <c r="D114" s="53">
        <v>106.6564</v>
      </c>
      <c r="E114" s="50"/>
      <c r="F114" s="54"/>
      <c r="G114" s="55"/>
    </row>
    <row r="115" spans="1:7" x14ac:dyDescent="0.2">
      <c r="A115" s="50"/>
      <c r="B115" s="26" t="s">
        <v>1080</v>
      </c>
      <c r="C115" s="53">
        <v>32.383299999999998</v>
      </c>
      <c r="D115" s="53">
        <v>32.931699999999999</v>
      </c>
      <c r="E115" s="50"/>
      <c r="F115" s="54"/>
      <c r="G115" s="55"/>
    </row>
    <row r="116" spans="1:7" x14ac:dyDescent="0.2">
      <c r="A116" s="50"/>
      <c r="B116" s="26" t="s">
        <v>186</v>
      </c>
      <c r="C116" s="53">
        <v>96.266000000000005</v>
      </c>
      <c r="D116" s="53">
        <v>97.828000000000003</v>
      </c>
      <c r="E116" s="50"/>
      <c r="F116" s="54"/>
      <c r="G116" s="55"/>
    </row>
    <row r="117" spans="1:7" x14ac:dyDescent="0.2">
      <c r="A117" s="50"/>
      <c r="B117" s="26" t="s">
        <v>1081</v>
      </c>
      <c r="C117" s="53">
        <v>29.230699999999999</v>
      </c>
      <c r="D117" s="53">
        <v>29.704999999999998</v>
      </c>
      <c r="E117" s="50"/>
      <c r="F117" s="54"/>
      <c r="G117" s="55"/>
    </row>
    <row r="118" spans="1:7" x14ac:dyDescent="0.2">
      <c r="A118" s="50"/>
      <c r="B118" s="50"/>
      <c r="C118" s="50"/>
      <c r="D118" s="50"/>
      <c r="E118" s="50"/>
      <c r="F118" s="50"/>
      <c r="G118" s="50"/>
    </row>
    <row r="119" spans="1:7" x14ac:dyDescent="0.2">
      <c r="A119" s="50"/>
      <c r="B119" s="227" t="s">
        <v>910</v>
      </c>
      <c r="C119" s="228"/>
      <c r="D119" s="47" t="s">
        <v>180</v>
      </c>
      <c r="E119" s="50"/>
      <c r="F119" s="50"/>
      <c r="G119" s="50"/>
    </row>
    <row r="120" spans="1:7" x14ac:dyDescent="0.2">
      <c r="A120" s="50"/>
      <c r="B120" s="91"/>
      <c r="C120" s="91"/>
      <c r="D120" s="91"/>
      <c r="E120" s="50"/>
      <c r="F120" s="50"/>
      <c r="G120" s="50"/>
    </row>
    <row r="121" spans="1:7" ht="29.1" customHeight="1" x14ac:dyDescent="0.2">
      <c r="A121" s="48"/>
      <c r="B121" s="235" t="s">
        <v>187</v>
      </c>
      <c r="C121" s="236"/>
      <c r="D121" s="47" t="s">
        <v>180</v>
      </c>
      <c r="E121" s="58"/>
      <c r="F121" s="48"/>
      <c r="G121" s="48"/>
    </row>
    <row r="122" spans="1:7" ht="29.1" customHeight="1" x14ac:dyDescent="0.2">
      <c r="A122" s="48"/>
      <c r="B122" s="235" t="s">
        <v>188</v>
      </c>
      <c r="C122" s="236"/>
      <c r="D122" s="47" t="s">
        <v>180</v>
      </c>
      <c r="E122" s="58"/>
      <c r="F122" s="48"/>
      <c r="G122" s="48"/>
    </row>
    <row r="123" spans="1:7" ht="17.100000000000001" customHeight="1" x14ac:dyDescent="0.2">
      <c r="A123" s="48"/>
      <c r="B123" s="235" t="s">
        <v>189</v>
      </c>
      <c r="C123" s="236"/>
      <c r="D123" s="47" t="s">
        <v>180</v>
      </c>
      <c r="E123" s="58"/>
      <c r="F123" s="48"/>
      <c r="G123" s="48"/>
    </row>
    <row r="124" spans="1:7" ht="17.100000000000001" customHeight="1" x14ac:dyDescent="0.2">
      <c r="A124" s="48"/>
      <c r="B124" s="235" t="s">
        <v>190</v>
      </c>
      <c r="C124" s="236"/>
      <c r="D124" s="59">
        <v>0.27679889701144345</v>
      </c>
      <c r="E124" s="48"/>
      <c r="F124" s="40"/>
      <c r="G124" s="60"/>
    </row>
    <row r="126" spans="1:7" x14ac:dyDescent="0.2">
      <c r="B126" s="237" t="s">
        <v>1039</v>
      </c>
      <c r="C126" s="237"/>
    </row>
    <row r="128" spans="1:7" ht="153.75" customHeight="1" x14ac:dyDescent="0.2"/>
    <row r="131" spans="2:10" x14ac:dyDescent="0.2">
      <c r="B131" s="61" t="s">
        <v>1040</v>
      </c>
      <c r="C131" s="62"/>
      <c r="D131" s="61"/>
    </row>
    <row r="132" spans="2:10" x14ac:dyDescent="0.2">
      <c r="B132" s="61" t="s">
        <v>1068</v>
      </c>
      <c r="D132" s="61"/>
    </row>
    <row r="133" spans="2:10" ht="165" customHeight="1" x14ac:dyDescent="0.2"/>
    <row r="135" spans="2:10" x14ac:dyDescent="0.2">
      <c r="J135" s="21"/>
    </row>
  </sheetData>
  <mergeCells count="18">
    <mergeCell ref="B126:C126"/>
    <mergeCell ref="B110:C110"/>
    <mergeCell ref="B111:C111"/>
    <mergeCell ref="B119:C119"/>
    <mergeCell ref="B123:C123"/>
    <mergeCell ref="B124:C124"/>
    <mergeCell ref="B121:C121"/>
    <mergeCell ref="B122:C122"/>
    <mergeCell ref="B109:C109"/>
    <mergeCell ref="A1:H1"/>
    <mergeCell ref="A2:H2"/>
    <mergeCell ref="A3:H3"/>
    <mergeCell ref="B102:H102"/>
    <mergeCell ref="B103:H103"/>
    <mergeCell ref="B104:H104"/>
    <mergeCell ref="B105:H105"/>
    <mergeCell ref="B106:H106"/>
    <mergeCell ref="B108:D108"/>
  </mergeCells>
  <hyperlinks>
    <hyperlink ref="I1" location="Index!B2" display="Index" xr:uid="{516CCCCB-9A3A-405C-BA38-FA818F0C960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F7870-FE73-48E9-BB60-B16486B29A75}">
  <sheetPr>
    <outlinePr summaryBelow="0" summaryRight="0"/>
  </sheetPr>
  <dimension ref="A1:P156"/>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9"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814</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14</v>
      </c>
      <c r="C7" s="26" t="s">
        <v>15</v>
      </c>
      <c r="D7" s="26" t="s">
        <v>16</v>
      </c>
      <c r="E7" s="27">
        <v>1946179</v>
      </c>
      <c r="F7" s="28">
        <v>31667.251598499999</v>
      </c>
      <c r="G7" s="29">
        <v>8.105097E-2</v>
      </c>
      <c r="H7" s="24" t="s">
        <v>151</v>
      </c>
    </row>
    <row r="8" spans="1:9" x14ac:dyDescent="0.2">
      <c r="A8" s="25">
        <v>2</v>
      </c>
      <c r="B8" s="26" t="s">
        <v>340</v>
      </c>
      <c r="C8" s="26" t="s">
        <v>341</v>
      </c>
      <c r="D8" s="26" t="s">
        <v>39</v>
      </c>
      <c r="E8" s="27">
        <v>1139114</v>
      </c>
      <c r="F8" s="28">
        <v>20459.056997</v>
      </c>
      <c r="G8" s="29">
        <v>5.236408E-2</v>
      </c>
      <c r="H8" s="24" t="s">
        <v>151</v>
      </c>
    </row>
    <row r="9" spans="1:9" x14ac:dyDescent="0.2">
      <c r="A9" s="25">
        <v>3</v>
      </c>
      <c r="B9" s="26" t="s">
        <v>525</v>
      </c>
      <c r="C9" s="26" t="s">
        <v>526</v>
      </c>
      <c r="D9" s="26" t="s">
        <v>113</v>
      </c>
      <c r="E9" s="27">
        <v>279414</v>
      </c>
      <c r="F9" s="28">
        <v>18373.985226000001</v>
      </c>
      <c r="G9" s="29">
        <v>4.702742E-2</v>
      </c>
      <c r="H9" s="24" t="s">
        <v>151</v>
      </c>
    </row>
    <row r="10" spans="1:9" x14ac:dyDescent="0.2">
      <c r="A10" s="25">
        <v>4</v>
      </c>
      <c r="B10" s="26" t="s">
        <v>17</v>
      </c>
      <c r="C10" s="26" t="s">
        <v>18</v>
      </c>
      <c r="D10" s="26" t="s">
        <v>19</v>
      </c>
      <c r="E10" s="27">
        <v>1309442</v>
      </c>
      <c r="F10" s="28">
        <v>16920.609524</v>
      </c>
      <c r="G10" s="29">
        <v>4.3307569999999997E-2</v>
      </c>
      <c r="H10" s="24" t="s">
        <v>151</v>
      </c>
    </row>
    <row r="11" spans="1:9" x14ac:dyDescent="0.2">
      <c r="A11" s="25">
        <v>5</v>
      </c>
      <c r="B11" s="26" t="s">
        <v>37</v>
      </c>
      <c r="C11" s="26" t="s">
        <v>38</v>
      </c>
      <c r="D11" s="26" t="s">
        <v>39</v>
      </c>
      <c r="E11" s="27">
        <v>1159150</v>
      </c>
      <c r="F11" s="28">
        <v>15070.10915</v>
      </c>
      <c r="G11" s="29">
        <v>3.8571300000000003E-2</v>
      </c>
      <c r="H11" s="24" t="s">
        <v>151</v>
      </c>
    </row>
    <row r="12" spans="1:9" x14ac:dyDescent="0.2">
      <c r="A12" s="25">
        <v>6</v>
      </c>
      <c r="B12" s="26" t="s">
        <v>346</v>
      </c>
      <c r="C12" s="26" t="s">
        <v>347</v>
      </c>
      <c r="D12" s="26" t="s">
        <v>39</v>
      </c>
      <c r="E12" s="27">
        <v>981474</v>
      </c>
      <c r="F12" s="28">
        <v>11152.489062000001</v>
      </c>
      <c r="G12" s="29">
        <v>2.8544320000000001E-2</v>
      </c>
      <c r="H12" s="24" t="s">
        <v>151</v>
      </c>
    </row>
    <row r="13" spans="1:9" x14ac:dyDescent="0.2">
      <c r="A13" s="25">
        <v>7</v>
      </c>
      <c r="B13" s="26" t="s">
        <v>342</v>
      </c>
      <c r="C13" s="26" t="s">
        <v>343</v>
      </c>
      <c r="D13" s="26" t="s">
        <v>198</v>
      </c>
      <c r="E13" s="27">
        <v>3859582</v>
      </c>
      <c r="F13" s="28">
        <v>10797.566603200001</v>
      </c>
      <c r="G13" s="29">
        <v>2.763591E-2</v>
      </c>
      <c r="H13" s="24" t="s">
        <v>151</v>
      </c>
    </row>
    <row r="14" spans="1:9" x14ac:dyDescent="0.2">
      <c r="A14" s="25">
        <v>8</v>
      </c>
      <c r="B14" s="26" t="s">
        <v>768</v>
      </c>
      <c r="C14" s="26" t="s">
        <v>769</v>
      </c>
      <c r="D14" s="26" t="s">
        <v>204</v>
      </c>
      <c r="E14" s="27">
        <v>155851</v>
      </c>
      <c r="F14" s="28">
        <v>10642.908939000001</v>
      </c>
      <c r="G14" s="29">
        <v>2.7240070000000002E-2</v>
      </c>
      <c r="H14" s="24" t="s">
        <v>151</v>
      </c>
    </row>
    <row r="15" spans="1:9" x14ac:dyDescent="0.2">
      <c r="A15" s="25">
        <v>9</v>
      </c>
      <c r="B15" s="26" t="s">
        <v>356</v>
      </c>
      <c r="C15" s="26" t="s">
        <v>357</v>
      </c>
      <c r="D15" s="26" t="s">
        <v>251</v>
      </c>
      <c r="E15" s="27">
        <v>162654</v>
      </c>
      <c r="F15" s="28">
        <v>10060.719188999999</v>
      </c>
      <c r="G15" s="29">
        <v>2.5749979999999999E-2</v>
      </c>
      <c r="H15" s="24" t="s">
        <v>151</v>
      </c>
    </row>
    <row r="16" spans="1:9" x14ac:dyDescent="0.2">
      <c r="A16" s="25">
        <v>10</v>
      </c>
      <c r="B16" s="26" t="s">
        <v>299</v>
      </c>
      <c r="C16" s="26" t="s">
        <v>300</v>
      </c>
      <c r="D16" s="26" t="s">
        <v>301</v>
      </c>
      <c r="E16" s="27">
        <v>1431993</v>
      </c>
      <c r="F16" s="28">
        <v>10018.9390245</v>
      </c>
      <c r="G16" s="29">
        <v>2.5643039999999999E-2</v>
      </c>
      <c r="H16" s="24" t="s">
        <v>151</v>
      </c>
    </row>
    <row r="17" spans="1:8" x14ac:dyDescent="0.2">
      <c r="A17" s="25">
        <v>11</v>
      </c>
      <c r="B17" s="26" t="s">
        <v>271</v>
      </c>
      <c r="C17" s="26" t="s">
        <v>272</v>
      </c>
      <c r="D17" s="26" t="s">
        <v>113</v>
      </c>
      <c r="E17" s="27">
        <v>568577</v>
      </c>
      <c r="F17" s="28">
        <v>9278.0394859999997</v>
      </c>
      <c r="G17" s="29">
        <v>2.3746739999999999E-2</v>
      </c>
      <c r="H17" s="24" t="s">
        <v>151</v>
      </c>
    </row>
    <row r="18" spans="1:8" x14ac:dyDescent="0.2">
      <c r="A18" s="25">
        <v>12</v>
      </c>
      <c r="B18" s="26" t="s">
        <v>386</v>
      </c>
      <c r="C18" s="26" t="s">
        <v>387</v>
      </c>
      <c r="D18" s="26" t="s">
        <v>33</v>
      </c>
      <c r="E18" s="27">
        <v>275874</v>
      </c>
      <c r="F18" s="28">
        <v>8963.1462599999995</v>
      </c>
      <c r="G18" s="29">
        <v>2.2940789999999999E-2</v>
      </c>
      <c r="H18" s="24" t="s">
        <v>151</v>
      </c>
    </row>
    <row r="19" spans="1:8" ht="25.5" x14ac:dyDescent="0.2">
      <c r="A19" s="25">
        <v>13</v>
      </c>
      <c r="B19" s="26" t="s">
        <v>102</v>
      </c>
      <c r="C19" s="26" t="s">
        <v>103</v>
      </c>
      <c r="D19" s="26" t="s">
        <v>104</v>
      </c>
      <c r="E19" s="27">
        <v>707370</v>
      </c>
      <c r="F19" s="28">
        <v>8418.0566849999996</v>
      </c>
      <c r="G19" s="29">
        <v>2.154565E-2</v>
      </c>
      <c r="H19" s="24" t="s">
        <v>151</v>
      </c>
    </row>
    <row r="20" spans="1:8" x14ac:dyDescent="0.2">
      <c r="A20" s="25">
        <v>14</v>
      </c>
      <c r="B20" s="26" t="s">
        <v>117</v>
      </c>
      <c r="C20" s="26" t="s">
        <v>118</v>
      </c>
      <c r="D20" s="26" t="s">
        <v>16</v>
      </c>
      <c r="E20" s="27">
        <v>2304714</v>
      </c>
      <c r="F20" s="28">
        <v>8051.5183589999997</v>
      </c>
      <c r="G20" s="29">
        <v>2.0607509999999999E-2</v>
      </c>
      <c r="H20" s="24" t="s">
        <v>151</v>
      </c>
    </row>
    <row r="21" spans="1:8" x14ac:dyDescent="0.2">
      <c r="A21" s="25">
        <v>15</v>
      </c>
      <c r="B21" s="26" t="s">
        <v>396</v>
      </c>
      <c r="C21" s="26" t="s">
        <v>397</v>
      </c>
      <c r="D21" s="26" t="s">
        <v>204</v>
      </c>
      <c r="E21" s="27">
        <v>1552344</v>
      </c>
      <c r="F21" s="28">
        <v>7760.9438280000004</v>
      </c>
      <c r="G21" s="29">
        <v>1.9863800000000001E-2</v>
      </c>
      <c r="H21" s="24" t="s">
        <v>151</v>
      </c>
    </row>
    <row r="22" spans="1:8" x14ac:dyDescent="0.2">
      <c r="A22" s="25">
        <v>16</v>
      </c>
      <c r="B22" s="26" t="s">
        <v>202</v>
      </c>
      <c r="C22" s="26" t="s">
        <v>203</v>
      </c>
      <c r="D22" s="26" t="s">
        <v>204</v>
      </c>
      <c r="E22" s="27">
        <v>1176277</v>
      </c>
      <c r="F22" s="28">
        <v>7754.0179840000001</v>
      </c>
      <c r="G22" s="29">
        <v>1.9846079999999999E-2</v>
      </c>
      <c r="H22" s="24" t="s">
        <v>151</v>
      </c>
    </row>
    <row r="23" spans="1:8" x14ac:dyDescent="0.2">
      <c r="A23" s="25">
        <v>17</v>
      </c>
      <c r="B23" s="26" t="s">
        <v>460</v>
      </c>
      <c r="C23" s="26" t="s">
        <v>461</v>
      </c>
      <c r="D23" s="26" t="s">
        <v>39</v>
      </c>
      <c r="E23" s="27">
        <v>760066</v>
      </c>
      <c r="F23" s="28">
        <v>7569.1172610000003</v>
      </c>
      <c r="G23" s="29">
        <v>1.9372830000000001E-2</v>
      </c>
      <c r="H23" s="24" t="s">
        <v>151</v>
      </c>
    </row>
    <row r="24" spans="1:8" x14ac:dyDescent="0.2">
      <c r="A24" s="25">
        <v>18</v>
      </c>
      <c r="B24" s="26" t="s">
        <v>372</v>
      </c>
      <c r="C24" s="26" t="s">
        <v>373</v>
      </c>
      <c r="D24" s="26" t="s">
        <v>374</v>
      </c>
      <c r="E24" s="27">
        <v>453931</v>
      </c>
      <c r="F24" s="28">
        <v>7350.2777175000001</v>
      </c>
      <c r="G24" s="29">
        <v>1.8812720000000002E-2</v>
      </c>
      <c r="H24" s="24" t="s">
        <v>151</v>
      </c>
    </row>
    <row r="25" spans="1:8" x14ac:dyDescent="0.2">
      <c r="A25" s="25">
        <v>19</v>
      </c>
      <c r="B25" s="26" t="s">
        <v>405</v>
      </c>
      <c r="C25" s="26" t="s">
        <v>406</v>
      </c>
      <c r="D25" s="26" t="s">
        <v>207</v>
      </c>
      <c r="E25" s="27">
        <v>1042542</v>
      </c>
      <c r="F25" s="28">
        <v>7317.6022979999998</v>
      </c>
      <c r="G25" s="29">
        <v>1.872909E-2</v>
      </c>
      <c r="H25" s="24" t="s">
        <v>151</v>
      </c>
    </row>
    <row r="26" spans="1:8" x14ac:dyDescent="0.2">
      <c r="A26" s="25">
        <v>20</v>
      </c>
      <c r="B26" s="26" t="s">
        <v>474</v>
      </c>
      <c r="C26" s="26" t="s">
        <v>475</v>
      </c>
      <c r="D26" s="26" t="s">
        <v>113</v>
      </c>
      <c r="E26" s="27">
        <v>815853</v>
      </c>
      <c r="F26" s="28">
        <v>7274.9612010000001</v>
      </c>
      <c r="G26" s="29">
        <v>1.861995E-2</v>
      </c>
      <c r="H26" s="24" t="s">
        <v>151</v>
      </c>
    </row>
    <row r="27" spans="1:8" x14ac:dyDescent="0.2">
      <c r="A27" s="25">
        <v>21</v>
      </c>
      <c r="B27" s="26" t="s">
        <v>444</v>
      </c>
      <c r="C27" s="26" t="s">
        <v>445</v>
      </c>
      <c r="D27" s="26" t="s">
        <v>57</v>
      </c>
      <c r="E27" s="27">
        <v>432866</v>
      </c>
      <c r="F27" s="28">
        <v>7169.3431250000003</v>
      </c>
      <c r="G27" s="29">
        <v>1.8349629999999999E-2</v>
      </c>
      <c r="H27" s="24" t="s">
        <v>151</v>
      </c>
    </row>
    <row r="28" spans="1:8" x14ac:dyDescent="0.2">
      <c r="A28" s="25">
        <v>22</v>
      </c>
      <c r="B28" s="26" t="s">
        <v>234</v>
      </c>
      <c r="C28" s="26" t="s">
        <v>235</v>
      </c>
      <c r="D28" s="26" t="s">
        <v>198</v>
      </c>
      <c r="E28" s="27">
        <v>82387</v>
      </c>
      <c r="F28" s="28">
        <v>6801.294011</v>
      </c>
      <c r="G28" s="29">
        <v>1.7407619999999999E-2</v>
      </c>
      <c r="H28" s="24" t="s">
        <v>151</v>
      </c>
    </row>
    <row r="29" spans="1:8" x14ac:dyDescent="0.2">
      <c r="A29" s="25">
        <v>23</v>
      </c>
      <c r="B29" s="26" t="s">
        <v>411</v>
      </c>
      <c r="C29" s="26" t="s">
        <v>412</v>
      </c>
      <c r="D29" s="26" t="s">
        <v>39</v>
      </c>
      <c r="E29" s="27">
        <v>18470366</v>
      </c>
      <c r="F29" s="28">
        <v>6579.1443692000003</v>
      </c>
      <c r="G29" s="29">
        <v>1.683904E-2</v>
      </c>
      <c r="H29" s="24" t="s">
        <v>151</v>
      </c>
    </row>
    <row r="30" spans="1:8" x14ac:dyDescent="0.2">
      <c r="A30" s="25">
        <v>24</v>
      </c>
      <c r="B30" s="26" t="s">
        <v>402</v>
      </c>
      <c r="C30" s="26" t="s">
        <v>403</v>
      </c>
      <c r="D30" s="26" t="s">
        <v>404</v>
      </c>
      <c r="E30" s="27">
        <v>425515</v>
      </c>
      <c r="F30" s="28">
        <v>6553.1437575</v>
      </c>
      <c r="G30" s="29">
        <v>1.6772490000000001E-2</v>
      </c>
      <c r="H30" s="24" t="s">
        <v>151</v>
      </c>
    </row>
    <row r="31" spans="1:8" x14ac:dyDescent="0.2">
      <c r="A31" s="25">
        <v>25</v>
      </c>
      <c r="B31" s="26" t="s">
        <v>243</v>
      </c>
      <c r="C31" s="26" t="s">
        <v>244</v>
      </c>
      <c r="D31" s="26" t="s">
        <v>233</v>
      </c>
      <c r="E31" s="27">
        <v>732261</v>
      </c>
      <c r="F31" s="28">
        <v>6517.8551610000004</v>
      </c>
      <c r="G31" s="29">
        <v>1.668217E-2</v>
      </c>
      <c r="H31" s="24" t="s">
        <v>151</v>
      </c>
    </row>
    <row r="32" spans="1:8" x14ac:dyDescent="0.2">
      <c r="A32" s="25">
        <v>26</v>
      </c>
      <c r="B32" s="26" t="s">
        <v>415</v>
      </c>
      <c r="C32" s="26" t="s">
        <v>416</v>
      </c>
      <c r="D32" s="26" t="s">
        <v>39</v>
      </c>
      <c r="E32" s="27">
        <v>9120524</v>
      </c>
      <c r="F32" s="28">
        <v>5684.8226092000004</v>
      </c>
      <c r="G32" s="29">
        <v>1.455006E-2</v>
      </c>
      <c r="H32" s="24" t="s">
        <v>151</v>
      </c>
    </row>
    <row r="33" spans="1:8" x14ac:dyDescent="0.2">
      <c r="A33" s="25">
        <v>27</v>
      </c>
      <c r="B33" s="26" t="s">
        <v>430</v>
      </c>
      <c r="C33" s="26" t="s">
        <v>431</v>
      </c>
      <c r="D33" s="26" t="s">
        <v>233</v>
      </c>
      <c r="E33" s="27">
        <v>717133</v>
      </c>
      <c r="F33" s="28">
        <v>5432.9996080000001</v>
      </c>
      <c r="G33" s="29">
        <v>1.3905529999999999E-2</v>
      </c>
      <c r="H33" s="24" t="s">
        <v>151</v>
      </c>
    </row>
    <row r="34" spans="1:8" x14ac:dyDescent="0.2">
      <c r="A34" s="25">
        <v>28</v>
      </c>
      <c r="B34" s="26" t="s">
        <v>434</v>
      </c>
      <c r="C34" s="26" t="s">
        <v>435</v>
      </c>
      <c r="D34" s="26" t="s">
        <v>374</v>
      </c>
      <c r="E34" s="27">
        <v>1096915</v>
      </c>
      <c r="F34" s="28">
        <v>5399.0156299999999</v>
      </c>
      <c r="G34" s="29">
        <v>1.3818550000000001E-2</v>
      </c>
      <c r="H34" s="24" t="s">
        <v>151</v>
      </c>
    </row>
    <row r="35" spans="1:8" x14ac:dyDescent="0.2">
      <c r="A35" s="25">
        <v>29</v>
      </c>
      <c r="B35" s="26" t="s">
        <v>815</v>
      </c>
      <c r="C35" s="26" t="s">
        <v>816</v>
      </c>
      <c r="D35" s="26" t="s">
        <v>509</v>
      </c>
      <c r="E35" s="27">
        <v>11684</v>
      </c>
      <c r="F35" s="28">
        <v>5216.3101159999997</v>
      </c>
      <c r="G35" s="29">
        <v>1.335092E-2</v>
      </c>
      <c r="H35" s="24" t="s">
        <v>151</v>
      </c>
    </row>
    <row r="36" spans="1:8" x14ac:dyDescent="0.2">
      <c r="A36" s="25">
        <v>30</v>
      </c>
      <c r="B36" s="26" t="s">
        <v>400</v>
      </c>
      <c r="C36" s="26" t="s">
        <v>401</v>
      </c>
      <c r="D36" s="26" t="s">
        <v>251</v>
      </c>
      <c r="E36" s="27">
        <v>175364</v>
      </c>
      <c r="F36" s="28">
        <v>5080.4704439999996</v>
      </c>
      <c r="G36" s="29">
        <v>1.3003249999999999E-2</v>
      </c>
      <c r="H36" s="24" t="s">
        <v>151</v>
      </c>
    </row>
    <row r="37" spans="1:8" x14ac:dyDescent="0.2">
      <c r="A37" s="25">
        <v>31</v>
      </c>
      <c r="B37" s="26" t="s">
        <v>111</v>
      </c>
      <c r="C37" s="26" t="s">
        <v>112</v>
      </c>
      <c r="D37" s="26" t="s">
        <v>113</v>
      </c>
      <c r="E37" s="27">
        <v>936336</v>
      </c>
      <c r="F37" s="28">
        <v>4986.9255359999997</v>
      </c>
      <c r="G37" s="29">
        <v>1.276382E-2</v>
      </c>
      <c r="H37" s="24" t="s">
        <v>151</v>
      </c>
    </row>
    <row r="38" spans="1:8" x14ac:dyDescent="0.2">
      <c r="A38" s="25">
        <v>32</v>
      </c>
      <c r="B38" s="26" t="s">
        <v>803</v>
      </c>
      <c r="C38" s="26" t="s">
        <v>804</v>
      </c>
      <c r="D38" s="26" t="s">
        <v>198</v>
      </c>
      <c r="E38" s="27">
        <v>1050716</v>
      </c>
      <c r="F38" s="28">
        <v>4946.24557</v>
      </c>
      <c r="G38" s="29">
        <v>1.2659699999999999E-2</v>
      </c>
      <c r="H38" s="24" t="s">
        <v>151</v>
      </c>
    </row>
    <row r="39" spans="1:8" x14ac:dyDescent="0.2">
      <c r="A39" s="25">
        <v>33</v>
      </c>
      <c r="B39" s="26" t="s">
        <v>398</v>
      </c>
      <c r="C39" s="26" t="s">
        <v>399</v>
      </c>
      <c r="D39" s="26" t="s">
        <v>233</v>
      </c>
      <c r="E39" s="27">
        <v>1480856</v>
      </c>
      <c r="F39" s="28">
        <v>4830.5522719999999</v>
      </c>
      <c r="G39" s="29">
        <v>1.2363590000000001E-2</v>
      </c>
      <c r="H39" s="24" t="s">
        <v>151</v>
      </c>
    </row>
    <row r="40" spans="1:8" x14ac:dyDescent="0.2">
      <c r="A40" s="25">
        <v>34</v>
      </c>
      <c r="B40" s="26" t="s">
        <v>546</v>
      </c>
      <c r="C40" s="26" t="s">
        <v>547</v>
      </c>
      <c r="D40" s="26" t="s">
        <v>207</v>
      </c>
      <c r="E40" s="27">
        <v>275867</v>
      </c>
      <c r="F40" s="28">
        <v>4723.6706409999997</v>
      </c>
      <c r="G40" s="29">
        <v>1.209003E-2</v>
      </c>
      <c r="H40" s="24" t="s">
        <v>151</v>
      </c>
    </row>
    <row r="41" spans="1:8" x14ac:dyDescent="0.2">
      <c r="A41" s="25">
        <v>35</v>
      </c>
      <c r="B41" s="26" t="s">
        <v>407</v>
      </c>
      <c r="C41" s="26" t="s">
        <v>408</v>
      </c>
      <c r="D41" s="26" t="s">
        <v>39</v>
      </c>
      <c r="E41" s="27">
        <v>1496154</v>
      </c>
      <c r="F41" s="28">
        <v>4601.4216269999997</v>
      </c>
      <c r="G41" s="29">
        <v>1.177714E-2</v>
      </c>
      <c r="H41" s="24" t="s">
        <v>151</v>
      </c>
    </row>
    <row r="42" spans="1:8" x14ac:dyDescent="0.2">
      <c r="A42" s="25">
        <v>36</v>
      </c>
      <c r="B42" s="26" t="s">
        <v>287</v>
      </c>
      <c r="C42" s="26" t="s">
        <v>288</v>
      </c>
      <c r="D42" s="26" t="s">
        <v>113</v>
      </c>
      <c r="E42" s="27">
        <v>265869</v>
      </c>
      <c r="F42" s="28">
        <v>4448.3871735000002</v>
      </c>
      <c r="G42" s="29">
        <v>1.138546E-2</v>
      </c>
      <c r="H42" s="24" t="s">
        <v>151</v>
      </c>
    </row>
    <row r="43" spans="1:8" x14ac:dyDescent="0.2">
      <c r="A43" s="25">
        <v>37</v>
      </c>
      <c r="B43" s="26" t="s">
        <v>758</v>
      </c>
      <c r="C43" s="26" t="s">
        <v>759</v>
      </c>
      <c r="D43" s="26" t="s">
        <v>207</v>
      </c>
      <c r="E43" s="27">
        <v>71281</v>
      </c>
      <c r="F43" s="28">
        <v>4399.7484439999998</v>
      </c>
      <c r="G43" s="29">
        <v>1.126097E-2</v>
      </c>
      <c r="H43" s="24" t="s">
        <v>151</v>
      </c>
    </row>
    <row r="44" spans="1:8" x14ac:dyDescent="0.2">
      <c r="A44" s="25">
        <v>38</v>
      </c>
      <c r="B44" s="26" t="s">
        <v>137</v>
      </c>
      <c r="C44" s="26" t="s">
        <v>138</v>
      </c>
      <c r="D44" s="26" t="s">
        <v>97</v>
      </c>
      <c r="E44" s="27">
        <v>1192526</v>
      </c>
      <c r="F44" s="28">
        <v>4006.2910969999998</v>
      </c>
      <c r="G44" s="29">
        <v>1.025393E-2</v>
      </c>
      <c r="H44" s="24" t="s">
        <v>151</v>
      </c>
    </row>
    <row r="45" spans="1:8" x14ac:dyDescent="0.2">
      <c r="A45" s="25">
        <v>39</v>
      </c>
      <c r="B45" s="26" t="s">
        <v>269</v>
      </c>
      <c r="C45" s="26" t="s">
        <v>270</v>
      </c>
      <c r="D45" s="26" t="s">
        <v>207</v>
      </c>
      <c r="E45" s="27">
        <v>45163</v>
      </c>
      <c r="F45" s="28">
        <v>3922.7904355000001</v>
      </c>
      <c r="G45" s="29">
        <v>1.0040210000000001E-2</v>
      </c>
      <c r="H45" s="24" t="s">
        <v>151</v>
      </c>
    </row>
    <row r="46" spans="1:8" x14ac:dyDescent="0.2">
      <c r="A46" s="25">
        <v>40</v>
      </c>
      <c r="B46" s="26" t="s">
        <v>438</v>
      </c>
      <c r="C46" s="26" t="s">
        <v>439</v>
      </c>
      <c r="D46" s="26" t="s">
        <v>97</v>
      </c>
      <c r="E46" s="27">
        <v>347498</v>
      </c>
      <c r="F46" s="28">
        <v>3713.3636280000001</v>
      </c>
      <c r="G46" s="29">
        <v>9.5041899999999992E-3</v>
      </c>
      <c r="H46" s="24" t="s">
        <v>151</v>
      </c>
    </row>
    <row r="47" spans="1:8" ht="25.5" x14ac:dyDescent="0.2">
      <c r="A47" s="25">
        <v>41</v>
      </c>
      <c r="B47" s="26" t="s">
        <v>421</v>
      </c>
      <c r="C47" s="26" t="s">
        <v>422</v>
      </c>
      <c r="D47" s="26" t="s">
        <v>423</v>
      </c>
      <c r="E47" s="27">
        <v>941308</v>
      </c>
      <c r="F47" s="28">
        <v>3580.2649780000002</v>
      </c>
      <c r="G47" s="29">
        <v>9.1635299999999996E-3</v>
      </c>
      <c r="H47" s="24" t="s">
        <v>151</v>
      </c>
    </row>
    <row r="48" spans="1:8" x14ac:dyDescent="0.2">
      <c r="A48" s="25">
        <v>42</v>
      </c>
      <c r="B48" s="26" t="s">
        <v>503</v>
      </c>
      <c r="C48" s="26" t="s">
        <v>504</v>
      </c>
      <c r="D48" s="26" t="s">
        <v>301</v>
      </c>
      <c r="E48" s="27">
        <v>559507</v>
      </c>
      <c r="F48" s="28">
        <v>3334.3819665000001</v>
      </c>
      <c r="G48" s="29">
        <v>8.5342100000000004E-3</v>
      </c>
      <c r="H48" s="24" t="s">
        <v>151</v>
      </c>
    </row>
    <row r="49" spans="1:8" x14ac:dyDescent="0.2">
      <c r="A49" s="25">
        <v>43</v>
      </c>
      <c r="B49" s="26" t="s">
        <v>205</v>
      </c>
      <c r="C49" s="26" t="s">
        <v>206</v>
      </c>
      <c r="D49" s="26" t="s">
        <v>207</v>
      </c>
      <c r="E49" s="27">
        <v>52629</v>
      </c>
      <c r="F49" s="28">
        <v>3108.0845384999998</v>
      </c>
      <c r="G49" s="29">
        <v>7.9550100000000002E-3</v>
      </c>
      <c r="H49" s="24" t="s">
        <v>151</v>
      </c>
    </row>
    <row r="50" spans="1:8" x14ac:dyDescent="0.2">
      <c r="A50" s="25">
        <v>44</v>
      </c>
      <c r="B50" s="26" t="s">
        <v>495</v>
      </c>
      <c r="C50" s="26" t="s">
        <v>496</v>
      </c>
      <c r="D50" s="26" t="s">
        <v>251</v>
      </c>
      <c r="E50" s="27">
        <v>236039</v>
      </c>
      <c r="F50" s="28">
        <v>3066.5006684999998</v>
      </c>
      <c r="G50" s="29">
        <v>7.8485800000000008E-3</v>
      </c>
      <c r="H50" s="24" t="s">
        <v>151</v>
      </c>
    </row>
    <row r="51" spans="1:8" x14ac:dyDescent="0.2">
      <c r="A51" s="25">
        <v>45</v>
      </c>
      <c r="B51" s="26" t="s">
        <v>736</v>
      </c>
      <c r="C51" s="26" t="s">
        <v>737</v>
      </c>
      <c r="D51" s="26" t="s">
        <v>204</v>
      </c>
      <c r="E51" s="27">
        <v>139519</v>
      </c>
      <c r="F51" s="28">
        <v>2987.9389040000001</v>
      </c>
      <c r="G51" s="29">
        <v>7.6474999999999998E-3</v>
      </c>
      <c r="H51" s="24" t="s">
        <v>151</v>
      </c>
    </row>
    <row r="52" spans="1:8" x14ac:dyDescent="0.2">
      <c r="A52" s="25">
        <v>46</v>
      </c>
      <c r="B52" s="26" t="s">
        <v>510</v>
      </c>
      <c r="C52" s="26" t="s">
        <v>511</v>
      </c>
      <c r="D52" s="26" t="s">
        <v>33</v>
      </c>
      <c r="E52" s="27">
        <v>247949</v>
      </c>
      <c r="F52" s="28">
        <v>2854.7608114999998</v>
      </c>
      <c r="G52" s="29">
        <v>7.3066399999999997E-3</v>
      </c>
      <c r="H52" s="24" t="s">
        <v>151</v>
      </c>
    </row>
    <row r="53" spans="1:8" ht="25.5" x14ac:dyDescent="0.2">
      <c r="A53" s="25">
        <v>47</v>
      </c>
      <c r="B53" s="26" t="s">
        <v>291</v>
      </c>
      <c r="C53" s="26" t="s">
        <v>292</v>
      </c>
      <c r="D53" s="26" t="s">
        <v>113</v>
      </c>
      <c r="E53" s="27">
        <v>193758</v>
      </c>
      <c r="F53" s="28">
        <v>2390.8768409999998</v>
      </c>
      <c r="G53" s="29">
        <v>6.11935E-3</v>
      </c>
      <c r="H53" s="24" t="s">
        <v>151</v>
      </c>
    </row>
    <row r="54" spans="1:8" x14ac:dyDescent="0.2">
      <c r="A54" s="25">
        <v>48</v>
      </c>
      <c r="B54" s="26" t="s">
        <v>95</v>
      </c>
      <c r="C54" s="26" t="s">
        <v>96</v>
      </c>
      <c r="D54" s="26" t="s">
        <v>97</v>
      </c>
      <c r="E54" s="27">
        <v>44887</v>
      </c>
      <c r="F54" s="28">
        <v>1965.5568430000001</v>
      </c>
      <c r="G54" s="29">
        <v>5.0307599999999996E-3</v>
      </c>
      <c r="H54" s="24" t="s">
        <v>151</v>
      </c>
    </row>
    <row r="55" spans="1:8" x14ac:dyDescent="0.2">
      <c r="A55" s="25">
        <v>49</v>
      </c>
      <c r="B55" s="26" t="s">
        <v>440</v>
      </c>
      <c r="C55" s="26" t="s">
        <v>441</v>
      </c>
      <c r="D55" s="26" t="s">
        <v>113</v>
      </c>
      <c r="E55" s="27">
        <v>207221</v>
      </c>
      <c r="F55" s="28">
        <v>1869.1334199999999</v>
      </c>
      <c r="G55" s="29">
        <v>4.7839700000000002E-3</v>
      </c>
      <c r="H55" s="24" t="s">
        <v>151</v>
      </c>
    </row>
    <row r="56" spans="1:8" x14ac:dyDescent="0.2">
      <c r="A56" s="25">
        <v>50</v>
      </c>
      <c r="B56" s="26" t="s">
        <v>817</v>
      </c>
      <c r="C56" s="26" t="s">
        <v>818</v>
      </c>
      <c r="D56" s="26" t="s">
        <v>251</v>
      </c>
      <c r="E56" s="27">
        <v>42806</v>
      </c>
      <c r="F56" s="28">
        <v>1799.671255</v>
      </c>
      <c r="G56" s="29">
        <v>4.6061799999999996E-3</v>
      </c>
      <c r="H56" s="24" t="s">
        <v>151</v>
      </c>
    </row>
    <row r="57" spans="1:8" x14ac:dyDescent="0.2">
      <c r="A57" s="25">
        <v>51</v>
      </c>
      <c r="B57" s="26" t="s">
        <v>60</v>
      </c>
      <c r="C57" s="26" t="s">
        <v>61</v>
      </c>
      <c r="D57" s="26" t="s">
        <v>16</v>
      </c>
      <c r="E57" s="27">
        <v>66087</v>
      </c>
      <c r="F57" s="28">
        <v>909.48929399999997</v>
      </c>
      <c r="G57" s="29">
        <v>2.3278000000000001E-3</v>
      </c>
      <c r="H57" s="24" t="s">
        <v>151</v>
      </c>
    </row>
    <row r="58" spans="1:8" x14ac:dyDescent="0.2">
      <c r="A58" s="22"/>
      <c r="B58" s="22"/>
      <c r="C58" s="23" t="s">
        <v>150</v>
      </c>
      <c r="D58" s="22"/>
      <c r="E58" s="22" t="s">
        <v>151</v>
      </c>
      <c r="F58" s="30">
        <v>367781.7711676</v>
      </c>
      <c r="G58" s="31">
        <v>0.94132165000000001</v>
      </c>
      <c r="H58" s="24" t="s">
        <v>151</v>
      </c>
    </row>
    <row r="59" spans="1:8" x14ac:dyDescent="0.2">
      <c r="A59" s="22"/>
      <c r="B59" s="22"/>
      <c r="C59" s="32"/>
      <c r="D59" s="22"/>
      <c r="E59" s="22"/>
      <c r="F59" s="33"/>
      <c r="G59" s="33"/>
      <c r="H59" s="24" t="s">
        <v>151</v>
      </c>
    </row>
    <row r="60" spans="1:8" x14ac:dyDescent="0.2">
      <c r="A60" s="22"/>
      <c r="B60" s="22"/>
      <c r="C60" s="23" t="s">
        <v>152</v>
      </c>
      <c r="D60" s="22"/>
      <c r="E60" s="22"/>
      <c r="F60" s="22"/>
      <c r="G60" s="22"/>
      <c r="H60" s="24" t="s">
        <v>151</v>
      </c>
    </row>
    <row r="61" spans="1:8" x14ac:dyDescent="0.2">
      <c r="A61" s="25">
        <v>1</v>
      </c>
      <c r="B61" s="26" t="s">
        <v>819</v>
      </c>
      <c r="C61" s="89" t="s">
        <v>1018</v>
      </c>
      <c r="D61" s="26" t="s">
        <v>233</v>
      </c>
      <c r="E61" s="27">
        <v>37829</v>
      </c>
      <c r="F61" s="28">
        <v>3667.5961692159999</v>
      </c>
      <c r="G61" s="29">
        <v>9.3870499999999992E-3</v>
      </c>
      <c r="H61" s="24" t="s">
        <v>151</v>
      </c>
    </row>
    <row r="62" spans="1:8" x14ac:dyDescent="0.2">
      <c r="A62" s="22"/>
      <c r="B62" s="22"/>
      <c r="C62" s="23" t="s">
        <v>150</v>
      </c>
      <c r="D62" s="22"/>
      <c r="E62" s="22" t="s">
        <v>151</v>
      </c>
      <c r="F62" s="30">
        <v>3667.5961692159999</v>
      </c>
      <c r="G62" s="31">
        <v>9.3870499999999992E-3</v>
      </c>
      <c r="H62" s="24" t="s">
        <v>151</v>
      </c>
    </row>
    <row r="63" spans="1:8" x14ac:dyDescent="0.2">
      <c r="A63" s="22"/>
      <c r="B63" s="22"/>
      <c r="C63" s="32"/>
      <c r="D63" s="22"/>
      <c r="E63" s="22"/>
      <c r="F63" s="33"/>
      <c r="G63" s="33"/>
      <c r="H63" s="24" t="s">
        <v>151</v>
      </c>
    </row>
    <row r="64" spans="1:8" x14ac:dyDescent="0.2">
      <c r="A64" s="22"/>
      <c r="B64" s="22"/>
      <c r="C64" s="23" t="s">
        <v>154</v>
      </c>
      <c r="D64" s="22"/>
      <c r="E64" s="22"/>
      <c r="F64" s="22"/>
      <c r="G64" s="22"/>
      <c r="H64" s="24" t="s">
        <v>151</v>
      </c>
    </row>
    <row r="65" spans="1:8" x14ac:dyDescent="0.2">
      <c r="A65" s="22"/>
      <c r="B65" s="22"/>
      <c r="C65" s="23" t="s">
        <v>150</v>
      </c>
      <c r="D65" s="22"/>
      <c r="E65" s="22" t="s">
        <v>151</v>
      </c>
      <c r="F65" s="34" t="s">
        <v>153</v>
      </c>
      <c r="G65" s="31">
        <v>0</v>
      </c>
      <c r="H65" s="24" t="s">
        <v>151</v>
      </c>
    </row>
    <row r="66" spans="1:8" x14ac:dyDescent="0.2">
      <c r="A66" s="22"/>
      <c r="B66" s="22"/>
      <c r="C66" s="32"/>
      <c r="D66" s="22"/>
      <c r="E66" s="22"/>
      <c r="F66" s="33"/>
      <c r="G66" s="33"/>
      <c r="H66" s="24" t="s">
        <v>151</v>
      </c>
    </row>
    <row r="67" spans="1:8" x14ac:dyDescent="0.2">
      <c r="A67" s="22"/>
      <c r="B67" s="22"/>
      <c r="C67" s="23" t="s">
        <v>155</v>
      </c>
      <c r="D67" s="22"/>
      <c r="E67" s="22"/>
      <c r="F67" s="22"/>
      <c r="G67" s="22"/>
      <c r="H67" s="24" t="s">
        <v>151</v>
      </c>
    </row>
    <row r="68" spans="1:8" x14ac:dyDescent="0.2">
      <c r="A68" s="22"/>
      <c r="B68" s="22"/>
      <c r="C68" s="23" t="s">
        <v>150</v>
      </c>
      <c r="D68" s="22"/>
      <c r="E68" s="22" t="s">
        <v>151</v>
      </c>
      <c r="F68" s="34" t="s">
        <v>153</v>
      </c>
      <c r="G68" s="31">
        <v>0</v>
      </c>
      <c r="H68" s="24" t="s">
        <v>151</v>
      </c>
    </row>
    <row r="69" spans="1:8" x14ac:dyDescent="0.2">
      <c r="A69" s="22"/>
      <c r="B69" s="22"/>
      <c r="C69" s="32"/>
      <c r="D69" s="22"/>
      <c r="E69" s="22"/>
      <c r="F69" s="33"/>
      <c r="G69" s="33"/>
      <c r="H69" s="24" t="s">
        <v>151</v>
      </c>
    </row>
    <row r="70" spans="1:8" x14ac:dyDescent="0.2">
      <c r="A70" s="22"/>
      <c r="B70" s="22"/>
      <c r="C70" s="23" t="s">
        <v>156</v>
      </c>
      <c r="D70" s="22"/>
      <c r="E70" s="22"/>
      <c r="F70" s="33"/>
      <c r="G70" s="33"/>
      <c r="H70" s="24" t="s">
        <v>151</v>
      </c>
    </row>
    <row r="71" spans="1:8" x14ac:dyDescent="0.2">
      <c r="A71" s="22"/>
      <c r="B71" s="22"/>
      <c r="C71" s="23" t="s">
        <v>150</v>
      </c>
      <c r="D71" s="22"/>
      <c r="E71" s="22" t="s">
        <v>151</v>
      </c>
      <c r="F71" s="34" t="s">
        <v>153</v>
      </c>
      <c r="G71" s="31">
        <v>0</v>
      </c>
      <c r="H71" s="24" t="s">
        <v>151</v>
      </c>
    </row>
    <row r="72" spans="1:8" x14ac:dyDescent="0.2">
      <c r="A72" s="22"/>
      <c r="B72" s="22"/>
      <c r="C72" s="32"/>
      <c r="D72" s="22"/>
      <c r="E72" s="22"/>
      <c r="F72" s="33"/>
      <c r="G72" s="33"/>
      <c r="H72" s="24" t="s">
        <v>151</v>
      </c>
    </row>
    <row r="73" spans="1:8" x14ac:dyDescent="0.2">
      <c r="A73" s="22"/>
      <c r="B73" s="22"/>
      <c r="C73" s="23" t="s">
        <v>157</v>
      </c>
      <c r="D73" s="22"/>
      <c r="E73" s="22"/>
      <c r="F73" s="33"/>
      <c r="G73" s="33"/>
      <c r="H73" s="24" t="s">
        <v>151</v>
      </c>
    </row>
    <row r="74" spans="1:8" x14ac:dyDescent="0.2">
      <c r="A74" s="22"/>
      <c r="B74" s="22"/>
      <c r="C74" s="23" t="s">
        <v>150</v>
      </c>
      <c r="D74" s="22"/>
      <c r="E74" s="22" t="s">
        <v>151</v>
      </c>
      <c r="F74" s="34" t="s">
        <v>153</v>
      </c>
      <c r="G74" s="31">
        <v>0</v>
      </c>
      <c r="H74" s="24" t="s">
        <v>151</v>
      </c>
    </row>
    <row r="75" spans="1:8" x14ac:dyDescent="0.2">
      <c r="A75" s="22"/>
      <c r="B75" s="22"/>
      <c r="C75" s="32"/>
      <c r="D75" s="22"/>
      <c r="E75" s="22"/>
      <c r="F75" s="33"/>
      <c r="G75" s="33"/>
      <c r="H75" s="24" t="s">
        <v>151</v>
      </c>
    </row>
    <row r="76" spans="1:8" x14ac:dyDescent="0.2">
      <c r="A76" s="22"/>
      <c r="B76" s="22"/>
      <c r="C76" s="23" t="s">
        <v>158</v>
      </c>
      <c r="D76" s="22"/>
      <c r="E76" s="22"/>
      <c r="F76" s="30">
        <v>371449.36733681598</v>
      </c>
      <c r="G76" s="31">
        <v>0.95070869999999996</v>
      </c>
      <c r="H76" s="24" t="s">
        <v>151</v>
      </c>
    </row>
    <row r="77" spans="1:8" x14ac:dyDescent="0.2">
      <c r="A77" s="22"/>
      <c r="B77" s="22"/>
      <c r="C77" s="32"/>
      <c r="D77" s="22"/>
      <c r="E77" s="22"/>
      <c r="F77" s="33"/>
      <c r="G77" s="33"/>
      <c r="H77" s="24" t="s">
        <v>151</v>
      </c>
    </row>
    <row r="78" spans="1:8" x14ac:dyDescent="0.2">
      <c r="A78" s="22"/>
      <c r="B78" s="22"/>
      <c r="C78" s="23" t="s">
        <v>159</v>
      </c>
      <c r="D78" s="22"/>
      <c r="E78" s="22"/>
      <c r="F78" s="33"/>
      <c r="G78" s="33"/>
      <c r="H78" s="24" t="s">
        <v>151</v>
      </c>
    </row>
    <row r="79" spans="1:8" x14ac:dyDescent="0.2">
      <c r="A79" s="22"/>
      <c r="B79" s="22"/>
      <c r="C79" s="23" t="s">
        <v>10</v>
      </c>
      <c r="D79" s="22"/>
      <c r="E79" s="22"/>
      <c r="F79" s="33"/>
      <c r="G79" s="33"/>
      <c r="H79" s="24" t="s">
        <v>151</v>
      </c>
    </row>
    <row r="80" spans="1:8" x14ac:dyDescent="0.2">
      <c r="A80" s="22"/>
      <c r="B80" s="22"/>
      <c r="C80" s="23" t="s">
        <v>150</v>
      </c>
      <c r="D80" s="22"/>
      <c r="E80" s="22" t="s">
        <v>151</v>
      </c>
      <c r="F80" s="34" t="s">
        <v>153</v>
      </c>
      <c r="G80" s="31">
        <v>0</v>
      </c>
      <c r="H80" s="24" t="s">
        <v>151</v>
      </c>
    </row>
    <row r="81" spans="1:8" x14ac:dyDescent="0.2">
      <c r="A81" s="22"/>
      <c r="B81" s="22"/>
      <c r="C81" s="32"/>
      <c r="D81" s="22"/>
      <c r="E81" s="22"/>
      <c r="F81" s="33"/>
      <c r="G81" s="33"/>
      <c r="H81" s="24" t="s">
        <v>151</v>
      </c>
    </row>
    <row r="82" spans="1:8" x14ac:dyDescent="0.2">
      <c r="A82" s="22"/>
      <c r="B82" s="22"/>
      <c r="C82" s="23" t="s">
        <v>160</v>
      </c>
      <c r="D82" s="22"/>
      <c r="E82" s="22"/>
      <c r="F82" s="22"/>
      <c r="G82" s="22"/>
      <c r="H82" s="24" t="s">
        <v>151</v>
      </c>
    </row>
    <row r="83" spans="1:8" x14ac:dyDescent="0.2">
      <c r="A83" s="22"/>
      <c r="B83" s="22"/>
      <c r="C83" s="23" t="s">
        <v>150</v>
      </c>
      <c r="D83" s="22"/>
      <c r="E83" s="22" t="s">
        <v>151</v>
      </c>
      <c r="F83" s="34" t="s">
        <v>153</v>
      </c>
      <c r="G83" s="31">
        <v>0</v>
      </c>
      <c r="H83" s="24" t="s">
        <v>151</v>
      </c>
    </row>
    <row r="84" spans="1:8" x14ac:dyDescent="0.2">
      <c r="A84" s="22"/>
      <c r="B84" s="22"/>
      <c r="C84" s="32"/>
      <c r="D84" s="22"/>
      <c r="E84" s="22"/>
      <c r="F84" s="33"/>
      <c r="G84" s="33"/>
      <c r="H84" s="24" t="s">
        <v>151</v>
      </c>
    </row>
    <row r="85" spans="1:8" x14ac:dyDescent="0.2">
      <c r="A85" s="22"/>
      <c r="B85" s="22"/>
      <c r="C85" s="23" t="s">
        <v>161</v>
      </c>
      <c r="D85" s="22"/>
      <c r="E85" s="22"/>
      <c r="F85" s="22"/>
      <c r="G85" s="22"/>
      <c r="H85" s="24" t="s">
        <v>151</v>
      </c>
    </row>
    <row r="86" spans="1:8" x14ac:dyDescent="0.2">
      <c r="A86" s="22"/>
      <c r="B86" s="22"/>
      <c r="C86" s="23" t="s">
        <v>150</v>
      </c>
      <c r="D86" s="22"/>
      <c r="E86" s="22" t="s">
        <v>151</v>
      </c>
      <c r="F86" s="34" t="s">
        <v>153</v>
      </c>
      <c r="G86" s="31">
        <v>0</v>
      </c>
      <c r="H86" s="24" t="s">
        <v>151</v>
      </c>
    </row>
    <row r="87" spans="1:8" x14ac:dyDescent="0.2">
      <c r="A87" s="22"/>
      <c r="B87" s="22"/>
      <c r="C87" s="32"/>
      <c r="D87" s="22"/>
      <c r="E87" s="22"/>
      <c r="F87" s="33"/>
      <c r="G87" s="33"/>
      <c r="H87" s="24" t="s">
        <v>151</v>
      </c>
    </row>
    <row r="88" spans="1:8" x14ac:dyDescent="0.2">
      <c r="A88" s="22"/>
      <c r="B88" s="22"/>
      <c r="C88" s="23" t="s">
        <v>162</v>
      </c>
      <c r="D88" s="22"/>
      <c r="E88" s="22"/>
      <c r="F88" s="33"/>
      <c r="G88" s="33"/>
      <c r="H88" s="24" t="s">
        <v>151</v>
      </c>
    </row>
    <row r="89" spans="1:8" x14ac:dyDescent="0.2">
      <c r="A89" s="22"/>
      <c r="B89" s="22"/>
      <c r="C89" s="23" t="s">
        <v>150</v>
      </c>
      <c r="D89" s="22"/>
      <c r="E89" s="22" t="s">
        <v>151</v>
      </c>
      <c r="F89" s="34" t="s">
        <v>153</v>
      </c>
      <c r="G89" s="31">
        <v>0</v>
      </c>
      <c r="H89" s="24" t="s">
        <v>151</v>
      </c>
    </row>
    <row r="90" spans="1:8" x14ac:dyDescent="0.2">
      <c r="A90" s="22"/>
      <c r="B90" s="22"/>
      <c r="C90" s="32"/>
      <c r="D90" s="22"/>
      <c r="E90" s="22"/>
      <c r="F90" s="33"/>
      <c r="G90" s="33"/>
      <c r="H90" s="24" t="s">
        <v>151</v>
      </c>
    </row>
    <row r="91" spans="1:8" x14ac:dyDescent="0.2">
      <c r="A91" s="22"/>
      <c r="B91" s="22"/>
      <c r="C91" s="23" t="s">
        <v>163</v>
      </c>
      <c r="D91" s="22"/>
      <c r="E91" s="22"/>
      <c r="F91" s="30">
        <v>0</v>
      </c>
      <c r="G91" s="31">
        <v>0</v>
      </c>
      <c r="H91" s="24" t="s">
        <v>151</v>
      </c>
    </row>
    <row r="92" spans="1:8" x14ac:dyDescent="0.2">
      <c r="A92" s="22"/>
      <c r="B92" s="22"/>
      <c r="C92" s="32"/>
      <c r="D92" s="22"/>
      <c r="E92" s="22"/>
      <c r="F92" s="33"/>
      <c r="G92" s="33"/>
      <c r="H92" s="24" t="s">
        <v>151</v>
      </c>
    </row>
    <row r="93" spans="1:8" x14ac:dyDescent="0.2">
      <c r="A93" s="22"/>
      <c r="B93" s="22"/>
      <c r="C93" s="23" t="s">
        <v>164</v>
      </c>
      <c r="D93" s="22"/>
      <c r="E93" s="22"/>
      <c r="F93" s="33"/>
      <c r="G93" s="33"/>
      <c r="H93" s="24" t="s">
        <v>151</v>
      </c>
    </row>
    <row r="94" spans="1:8" x14ac:dyDescent="0.2">
      <c r="A94" s="22"/>
      <c r="B94" s="22"/>
      <c r="C94" s="23" t="s">
        <v>165</v>
      </c>
      <c r="D94" s="22"/>
      <c r="E94" s="22"/>
      <c r="F94" s="33"/>
      <c r="G94" s="33"/>
      <c r="H94" s="24" t="s">
        <v>151</v>
      </c>
    </row>
    <row r="95" spans="1:8" x14ac:dyDescent="0.2">
      <c r="A95" s="22"/>
      <c r="B95" s="22"/>
      <c r="C95" s="23" t="s">
        <v>150</v>
      </c>
      <c r="D95" s="22"/>
      <c r="E95" s="22" t="s">
        <v>151</v>
      </c>
      <c r="F95" s="34" t="s">
        <v>153</v>
      </c>
      <c r="G95" s="31">
        <v>0</v>
      </c>
      <c r="H95" s="24" t="s">
        <v>151</v>
      </c>
    </row>
    <row r="96" spans="1:8" x14ac:dyDescent="0.2">
      <c r="A96" s="22"/>
      <c r="B96" s="22"/>
      <c r="C96" s="32"/>
      <c r="D96" s="22"/>
      <c r="E96" s="22"/>
      <c r="F96" s="33"/>
      <c r="G96" s="33"/>
      <c r="H96" s="24" t="s">
        <v>151</v>
      </c>
    </row>
    <row r="97" spans="1:8" x14ac:dyDescent="0.2">
      <c r="A97" s="22"/>
      <c r="B97" s="22"/>
      <c r="C97" s="23" t="s">
        <v>166</v>
      </c>
      <c r="D97" s="22"/>
      <c r="E97" s="22"/>
      <c r="F97" s="33"/>
      <c r="G97" s="33"/>
      <c r="H97" s="24" t="s">
        <v>151</v>
      </c>
    </row>
    <row r="98" spans="1:8" x14ac:dyDescent="0.2">
      <c r="A98" s="22"/>
      <c r="B98" s="22"/>
      <c r="C98" s="23" t="s">
        <v>150</v>
      </c>
      <c r="D98" s="22"/>
      <c r="E98" s="22" t="s">
        <v>151</v>
      </c>
      <c r="F98" s="34" t="s">
        <v>153</v>
      </c>
      <c r="G98" s="31">
        <v>0</v>
      </c>
      <c r="H98" s="24" t="s">
        <v>151</v>
      </c>
    </row>
    <row r="99" spans="1:8" x14ac:dyDescent="0.2">
      <c r="A99" s="22"/>
      <c r="B99" s="22"/>
      <c r="C99" s="32"/>
      <c r="D99" s="22"/>
      <c r="E99" s="22"/>
      <c r="F99" s="33"/>
      <c r="G99" s="33"/>
      <c r="H99" s="24" t="s">
        <v>151</v>
      </c>
    </row>
    <row r="100" spans="1:8" x14ac:dyDescent="0.2">
      <c r="A100" s="22"/>
      <c r="B100" s="22"/>
      <c r="C100" s="23" t="s">
        <v>167</v>
      </c>
      <c r="D100" s="22"/>
      <c r="E100" s="22"/>
      <c r="F100" s="33"/>
      <c r="G100" s="33"/>
      <c r="H100" s="24" t="s">
        <v>151</v>
      </c>
    </row>
    <row r="101" spans="1:8" x14ac:dyDescent="0.2">
      <c r="A101" s="25">
        <v>1</v>
      </c>
      <c r="B101" s="26" t="s">
        <v>676</v>
      </c>
      <c r="C101" s="26" t="s">
        <v>1032</v>
      </c>
      <c r="D101" s="26" t="s">
        <v>538</v>
      </c>
      <c r="E101" s="27">
        <v>3000000</v>
      </c>
      <c r="F101" s="28">
        <v>2852.6190000000001</v>
      </c>
      <c r="G101" s="29">
        <v>7.3011600000000001E-3</v>
      </c>
      <c r="H101" s="24">
        <v>6.64</v>
      </c>
    </row>
    <row r="102" spans="1:8" x14ac:dyDescent="0.2">
      <c r="A102" s="25">
        <v>2</v>
      </c>
      <c r="B102" s="26" t="s">
        <v>537</v>
      </c>
      <c r="C102" s="26" t="s">
        <v>1025</v>
      </c>
      <c r="D102" s="26" t="s">
        <v>538</v>
      </c>
      <c r="E102" s="27">
        <v>1000000</v>
      </c>
      <c r="F102" s="28">
        <v>973.25</v>
      </c>
      <c r="G102" s="29">
        <v>2.4909899999999998E-3</v>
      </c>
      <c r="H102" s="24">
        <v>6.6</v>
      </c>
    </row>
    <row r="103" spans="1:8" x14ac:dyDescent="0.2">
      <c r="A103" s="22"/>
      <c r="B103" s="22"/>
      <c r="C103" s="23" t="s">
        <v>150</v>
      </c>
      <c r="D103" s="22"/>
      <c r="E103" s="22" t="s">
        <v>151</v>
      </c>
      <c r="F103" s="30">
        <v>3825.8690000000001</v>
      </c>
      <c r="G103" s="31">
        <v>9.7921499999999995E-3</v>
      </c>
      <c r="H103" s="24" t="s">
        <v>151</v>
      </c>
    </row>
    <row r="104" spans="1:8" x14ac:dyDescent="0.2">
      <c r="A104" s="22"/>
      <c r="B104" s="22"/>
      <c r="C104" s="32"/>
      <c r="D104" s="22"/>
      <c r="E104" s="22"/>
      <c r="F104" s="33"/>
      <c r="G104" s="33"/>
      <c r="H104" s="24" t="s">
        <v>151</v>
      </c>
    </row>
    <row r="105" spans="1:8" x14ac:dyDescent="0.2">
      <c r="A105" s="22"/>
      <c r="B105" s="22"/>
      <c r="C105" s="23" t="s">
        <v>168</v>
      </c>
      <c r="D105" s="22"/>
      <c r="E105" s="22"/>
      <c r="F105" s="33"/>
      <c r="G105" s="33"/>
      <c r="H105" s="24" t="s">
        <v>151</v>
      </c>
    </row>
    <row r="106" spans="1:8" x14ac:dyDescent="0.2">
      <c r="A106" s="25">
        <v>1</v>
      </c>
      <c r="B106" s="26"/>
      <c r="C106" s="26" t="s">
        <v>169</v>
      </c>
      <c r="D106" s="26"/>
      <c r="E106" s="35"/>
      <c r="F106" s="28">
        <v>16791.976385804999</v>
      </c>
      <c r="G106" s="29">
        <v>4.2978339999999997E-2</v>
      </c>
      <c r="H106" s="24">
        <v>6.66</v>
      </c>
    </row>
    <row r="107" spans="1:8" x14ac:dyDescent="0.2">
      <c r="A107" s="22"/>
      <c r="B107" s="22"/>
      <c r="C107" s="23" t="s">
        <v>150</v>
      </c>
      <c r="D107" s="22"/>
      <c r="E107" s="22" t="s">
        <v>151</v>
      </c>
      <c r="F107" s="30">
        <v>16791.976385804999</v>
      </c>
      <c r="G107" s="31">
        <v>4.2978339999999997E-2</v>
      </c>
      <c r="H107" s="24" t="s">
        <v>151</v>
      </c>
    </row>
    <row r="108" spans="1:8" x14ac:dyDescent="0.2">
      <c r="A108" s="22"/>
      <c r="B108" s="22"/>
      <c r="C108" s="32"/>
      <c r="D108" s="22"/>
      <c r="E108" s="22"/>
      <c r="F108" s="33"/>
      <c r="G108" s="33"/>
      <c r="H108" s="24" t="s">
        <v>151</v>
      </c>
    </row>
    <row r="109" spans="1:8" x14ac:dyDescent="0.2">
      <c r="A109" s="22"/>
      <c r="B109" s="22"/>
      <c r="C109" s="23" t="s">
        <v>170</v>
      </c>
      <c r="D109" s="22"/>
      <c r="E109" s="22"/>
      <c r="F109" s="30">
        <v>20617.845385805002</v>
      </c>
      <c r="G109" s="31">
        <v>5.2770490000000003E-2</v>
      </c>
      <c r="H109" s="24" t="s">
        <v>151</v>
      </c>
    </row>
    <row r="110" spans="1:8" x14ac:dyDescent="0.2">
      <c r="A110" s="22"/>
      <c r="B110" s="22"/>
      <c r="C110" s="33"/>
      <c r="D110" s="22"/>
      <c r="E110" s="22"/>
      <c r="F110" s="22"/>
      <c r="G110" s="22"/>
      <c r="H110" s="24" t="s">
        <v>151</v>
      </c>
    </row>
    <row r="111" spans="1:8" x14ac:dyDescent="0.2">
      <c r="A111" s="22"/>
      <c r="B111" s="22"/>
      <c r="C111" s="23" t="s">
        <v>171</v>
      </c>
      <c r="D111" s="22"/>
      <c r="E111" s="22"/>
      <c r="F111" s="22"/>
      <c r="G111" s="22"/>
      <c r="H111" s="24" t="s">
        <v>151</v>
      </c>
    </row>
    <row r="112" spans="1:8" x14ac:dyDescent="0.2">
      <c r="A112" s="22"/>
      <c r="B112" s="22"/>
      <c r="C112" s="23" t="s">
        <v>172</v>
      </c>
      <c r="D112" s="22"/>
      <c r="E112" s="22"/>
      <c r="F112" s="22"/>
      <c r="G112" s="22"/>
      <c r="H112" s="24" t="s">
        <v>151</v>
      </c>
    </row>
    <row r="113" spans="1:16" x14ac:dyDescent="0.2">
      <c r="A113" s="22"/>
      <c r="B113" s="22"/>
      <c r="C113" s="23" t="s">
        <v>150</v>
      </c>
      <c r="D113" s="22"/>
      <c r="E113" s="22" t="s">
        <v>151</v>
      </c>
      <c r="F113" s="34" t="s">
        <v>153</v>
      </c>
      <c r="G113" s="31">
        <v>0</v>
      </c>
      <c r="H113" s="24" t="s">
        <v>151</v>
      </c>
    </row>
    <row r="114" spans="1:16" x14ac:dyDescent="0.2">
      <c r="A114" s="22"/>
      <c r="B114" s="22"/>
      <c r="C114" s="32"/>
      <c r="D114" s="22"/>
      <c r="E114" s="22"/>
      <c r="F114" s="33"/>
      <c r="G114" s="33"/>
      <c r="H114" s="24" t="s">
        <v>151</v>
      </c>
    </row>
    <row r="115" spans="1:16" x14ac:dyDescent="0.2">
      <c r="A115" s="22"/>
      <c r="B115" s="22"/>
      <c r="C115" s="23" t="s">
        <v>173</v>
      </c>
      <c r="D115" s="22"/>
      <c r="E115" s="22"/>
      <c r="F115" s="22"/>
      <c r="G115" s="22"/>
      <c r="H115" s="24" t="s">
        <v>151</v>
      </c>
    </row>
    <row r="116" spans="1:16" x14ac:dyDescent="0.2">
      <c r="A116" s="22"/>
      <c r="B116" s="22"/>
      <c r="C116" s="23" t="s">
        <v>174</v>
      </c>
      <c r="D116" s="22"/>
      <c r="E116" s="22"/>
      <c r="F116" s="22"/>
      <c r="G116" s="22"/>
      <c r="H116" s="24" t="s">
        <v>151</v>
      </c>
    </row>
    <row r="117" spans="1:16" x14ac:dyDescent="0.2">
      <c r="A117" s="22"/>
      <c r="B117" s="22"/>
      <c r="C117" s="23" t="s">
        <v>150</v>
      </c>
      <c r="D117" s="22"/>
      <c r="E117" s="22" t="s">
        <v>151</v>
      </c>
      <c r="F117" s="34" t="s">
        <v>153</v>
      </c>
      <c r="G117" s="31">
        <v>0</v>
      </c>
      <c r="H117" s="24" t="s">
        <v>151</v>
      </c>
    </row>
    <row r="118" spans="1:16" x14ac:dyDescent="0.2">
      <c r="A118" s="22"/>
      <c r="B118" s="22"/>
      <c r="C118" s="32"/>
      <c r="D118" s="22"/>
      <c r="E118" s="22"/>
      <c r="F118" s="33"/>
      <c r="G118" s="33"/>
      <c r="H118" s="24" t="s">
        <v>151</v>
      </c>
    </row>
    <row r="119" spans="1:16" x14ac:dyDescent="0.2">
      <c r="A119" s="22"/>
      <c r="B119" s="22"/>
      <c r="C119" s="23" t="s">
        <v>175</v>
      </c>
      <c r="D119" s="22"/>
      <c r="E119" s="22"/>
      <c r="F119" s="33"/>
      <c r="G119" s="33"/>
      <c r="H119" s="24" t="s">
        <v>151</v>
      </c>
    </row>
    <row r="120" spans="1:16" x14ac:dyDescent="0.2">
      <c r="A120" s="22"/>
      <c r="B120" s="22"/>
      <c r="C120" s="23" t="s">
        <v>150</v>
      </c>
      <c r="D120" s="22"/>
      <c r="E120" s="22" t="s">
        <v>151</v>
      </c>
      <c r="F120" s="34" t="s">
        <v>153</v>
      </c>
      <c r="G120" s="31">
        <v>0</v>
      </c>
      <c r="H120" s="24" t="s">
        <v>151</v>
      </c>
    </row>
    <row r="121" spans="1:16" x14ac:dyDescent="0.2">
      <c r="A121" s="22"/>
      <c r="B121" s="22"/>
      <c r="C121" s="32"/>
      <c r="D121" s="22"/>
      <c r="E121" s="22"/>
      <c r="F121" s="33"/>
      <c r="G121" s="33"/>
      <c r="H121" s="24" t="s">
        <v>151</v>
      </c>
    </row>
    <row r="122" spans="1:16" x14ac:dyDescent="0.2">
      <c r="A122" s="35"/>
      <c r="B122" s="26"/>
      <c r="C122" s="89" t="s">
        <v>912</v>
      </c>
      <c r="D122" s="26"/>
      <c r="E122" s="35"/>
      <c r="F122" s="28">
        <v>-1359.32886704</v>
      </c>
      <c r="G122" s="29">
        <v>-3.4791399999999999E-3</v>
      </c>
      <c r="H122" s="24" t="s">
        <v>151</v>
      </c>
    </row>
    <row r="123" spans="1:16" x14ac:dyDescent="0.2">
      <c r="A123" s="32"/>
      <c r="B123" s="32"/>
      <c r="C123" s="23" t="s">
        <v>177</v>
      </c>
      <c r="D123" s="33"/>
      <c r="E123" s="33"/>
      <c r="F123" s="30">
        <v>390707.88385558099</v>
      </c>
      <c r="G123" s="36">
        <v>1.0000000499999999</v>
      </c>
      <c r="H123" s="24" t="s">
        <v>151</v>
      </c>
    </row>
    <row r="124" spans="1:16" x14ac:dyDescent="0.2">
      <c r="A124" s="37"/>
      <c r="B124" s="37"/>
      <c r="C124" s="37"/>
      <c r="D124" s="38"/>
      <c r="E124" s="38"/>
      <c r="F124" s="38"/>
      <c r="G124" s="38"/>
    </row>
    <row r="125" spans="1:16" x14ac:dyDescent="0.2">
      <c r="A125" s="39"/>
      <c r="B125" s="230" t="s">
        <v>901</v>
      </c>
      <c r="C125" s="230"/>
      <c r="D125" s="230"/>
      <c r="E125" s="230"/>
      <c r="F125" s="230"/>
      <c r="G125" s="230"/>
      <c r="H125" s="230"/>
    </row>
    <row r="126" spans="1:16" x14ac:dyDescent="0.2">
      <c r="A126" s="39"/>
      <c r="B126" s="230" t="s">
        <v>902</v>
      </c>
      <c r="C126" s="230"/>
      <c r="D126" s="230"/>
      <c r="E126" s="230"/>
      <c r="F126" s="230"/>
      <c r="G126" s="230"/>
      <c r="H126" s="230"/>
    </row>
    <row r="127" spans="1:16" x14ac:dyDescent="0.2">
      <c r="A127" s="39"/>
      <c r="B127" s="230" t="s">
        <v>903</v>
      </c>
      <c r="C127" s="230"/>
      <c r="D127" s="230"/>
      <c r="E127" s="230"/>
      <c r="F127" s="230"/>
      <c r="G127" s="230"/>
      <c r="H127" s="230"/>
    </row>
    <row r="128" spans="1:16" s="43" customFormat="1" ht="66.75" customHeight="1" x14ac:dyDescent="0.25">
      <c r="A128" s="42"/>
      <c r="B128" s="231" t="s">
        <v>904</v>
      </c>
      <c r="C128" s="231"/>
      <c r="D128" s="231"/>
      <c r="E128" s="231"/>
      <c r="F128" s="231"/>
      <c r="G128" s="231"/>
      <c r="H128" s="231"/>
      <c r="I128"/>
      <c r="J128"/>
      <c r="K128"/>
      <c r="L128"/>
      <c r="M128"/>
      <c r="N128"/>
      <c r="O128"/>
      <c r="P128"/>
    </row>
    <row r="129" spans="1:8" x14ac:dyDescent="0.2">
      <c r="A129" s="39"/>
      <c r="B129" s="230" t="s">
        <v>905</v>
      </c>
      <c r="C129" s="230"/>
      <c r="D129" s="230"/>
      <c r="E129" s="230"/>
      <c r="F129" s="230"/>
      <c r="G129" s="230"/>
      <c r="H129" s="230"/>
    </row>
    <row r="130" spans="1:8" x14ac:dyDescent="0.2">
      <c r="A130" s="44"/>
      <c r="B130" s="44"/>
      <c r="C130" s="44"/>
      <c r="D130" s="45"/>
      <c r="E130" s="45"/>
      <c r="F130" s="45"/>
      <c r="G130" s="45"/>
    </row>
    <row r="131" spans="1:8" x14ac:dyDescent="0.2">
      <c r="A131" s="44"/>
      <c r="B131" s="232" t="s">
        <v>178</v>
      </c>
      <c r="C131" s="233"/>
      <c r="D131" s="234"/>
      <c r="E131" s="46"/>
      <c r="F131" s="45"/>
      <c r="G131" s="45"/>
    </row>
    <row r="132" spans="1:8" x14ac:dyDescent="0.2">
      <c r="A132" s="44"/>
      <c r="B132" s="227" t="s">
        <v>179</v>
      </c>
      <c r="C132" s="228"/>
      <c r="D132" s="23" t="s">
        <v>180</v>
      </c>
      <c r="E132" s="46"/>
      <c r="F132" s="45"/>
      <c r="G132" s="45"/>
    </row>
    <row r="133" spans="1:8" x14ac:dyDescent="0.2">
      <c r="A133" s="44"/>
      <c r="B133" s="227" t="s">
        <v>181</v>
      </c>
      <c r="C133" s="228"/>
      <c r="D133" s="23" t="s">
        <v>180</v>
      </c>
      <c r="E133" s="46"/>
      <c r="F133" s="45"/>
      <c r="G133" s="45"/>
    </row>
    <row r="134" spans="1:8" x14ac:dyDescent="0.2">
      <c r="A134" s="44"/>
      <c r="B134" s="227" t="s">
        <v>182</v>
      </c>
      <c r="C134" s="228"/>
      <c r="D134" s="33" t="s">
        <v>151</v>
      </c>
      <c r="E134" s="46"/>
      <c r="F134" s="45"/>
      <c r="G134" s="45"/>
    </row>
    <row r="135" spans="1:8" x14ac:dyDescent="0.2">
      <c r="A135" s="48"/>
      <c r="B135" s="49" t="s">
        <v>151</v>
      </c>
      <c r="C135" s="49" t="s">
        <v>908</v>
      </c>
      <c r="D135" s="49" t="s">
        <v>183</v>
      </c>
      <c r="E135" s="48"/>
      <c r="F135" s="48"/>
      <c r="G135" s="48"/>
      <c r="H135" s="48"/>
    </row>
    <row r="136" spans="1:8" x14ac:dyDescent="0.2">
      <c r="A136" s="50"/>
      <c r="B136" s="51" t="s">
        <v>184</v>
      </c>
      <c r="C136" s="52">
        <v>45596</v>
      </c>
      <c r="D136" s="52">
        <v>45626</v>
      </c>
      <c r="E136" s="50"/>
      <c r="F136" s="50"/>
      <c r="G136" s="50"/>
    </row>
    <row r="137" spans="1:8" x14ac:dyDescent="0.2">
      <c r="A137" s="50"/>
      <c r="B137" s="26" t="s">
        <v>185</v>
      </c>
      <c r="C137" s="53">
        <v>35.165100000000002</v>
      </c>
      <c r="D137" s="53">
        <v>35.264099999999999</v>
      </c>
      <c r="E137" s="50"/>
      <c r="F137" s="54"/>
      <c r="G137" s="55"/>
    </row>
    <row r="138" spans="1:8" x14ac:dyDescent="0.2">
      <c r="A138" s="50"/>
      <c r="B138" s="26" t="s">
        <v>1080</v>
      </c>
      <c r="C138" s="53">
        <v>24.1356</v>
      </c>
      <c r="D138" s="53">
        <v>24.203499999999998</v>
      </c>
      <c r="E138" s="50"/>
      <c r="F138" s="54"/>
      <c r="G138" s="55"/>
    </row>
    <row r="139" spans="1:8" x14ac:dyDescent="0.2">
      <c r="A139" s="50"/>
      <c r="B139" s="26" t="s">
        <v>186</v>
      </c>
      <c r="C139" s="53">
        <v>32.747799999999998</v>
      </c>
      <c r="D139" s="53">
        <v>32.808999999999997</v>
      </c>
      <c r="E139" s="50"/>
      <c r="F139" s="54"/>
      <c r="G139" s="55"/>
    </row>
    <row r="140" spans="1:8" x14ac:dyDescent="0.2">
      <c r="A140" s="50"/>
      <c r="B140" s="26" t="s">
        <v>1081</v>
      </c>
      <c r="C140" s="53">
        <v>22.452000000000002</v>
      </c>
      <c r="D140" s="53">
        <v>22.494</v>
      </c>
      <c r="E140" s="50"/>
      <c r="F140" s="54"/>
      <c r="G140" s="55"/>
    </row>
    <row r="141" spans="1:8" x14ac:dyDescent="0.2">
      <c r="A141" s="50"/>
      <c r="B141" s="50"/>
      <c r="C141" s="50"/>
      <c r="D141" s="50"/>
      <c r="E141" s="50"/>
      <c r="F141" s="50"/>
      <c r="G141" s="50"/>
    </row>
    <row r="142" spans="1:8" x14ac:dyDescent="0.2">
      <c r="A142" s="50"/>
      <c r="B142" s="227" t="s">
        <v>910</v>
      </c>
      <c r="C142" s="228"/>
      <c r="D142" s="47" t="s">
        <v>180</v>
      </c>
      <c r="E142" s="50"/>
      <c r="F142" s="50"/>
      <c r="G142" s="50"/>
    </row>
    <row r="143" spans="1:8" x14ac:dyDescent="0.2">
      <c r="A143" s="50"/>
      <c r="B143" s="91"/>
      <c r="C143" s="91"/>
      <c r="D143" s="91"/>
      <c r="E143" s="50"/>
      <c r="F143" s="50"/>
      <c r="G143" s="50"/>
    </row>
    <row r="144" spans="1:8" ht="29.1" customHeight="1" x14ac:dyDescent="0.2">
      <c r="A144" s="48"/>
      <c r="B144" s="235" t="s">
        <v>187</v>
      </c>
      <c r="C144" s="236"/>
      <c r="D144" s="47" t="s">
        <v>180</v>
      </c>
      <c r="E144" s="48"/>
      <c r="F144" s="48"/>
      <c r="G144" s="48"/>
      <c r="H144" s="48"/>
    </row>
    <row r="145" spans="1:8" ht="29.1" customHeight="1" x14ac:dyDescent="0.2">
      <c r="A145" s="48"/>
      <c r="B145" s="235" t="s">
        <v>188</v>
      </c>
      <c r="C145" s="236"/>
      <c r="D145" s="147" t="str">
        <f>"Rs. "&amp;TEXT(F62,"0.00")&amp;" Lacs"</f>
        <v>Rs. 3667.60 Lacs</v>
      </c>
      <c r="E145" s="58"/>
      <c r="F145" s="48"/>
      <c r="G145" s="48"/>
      <c r="H145" s="48"/>
    </row>
    <row r="146" spans="1:8" ht="17.100000000000001" customHeight="1" x14ac:dyDescent="0.2">
      <c r="A146" s="48"/>
      <c r="B146" s="235" t="s">
        <v>189</v>
      </c>
      <c r="C146" s="236"/>
      <c r="D146" s="47" t="s">
        <v>180</v>
      </c>
      <c r="E146" s="58"/>
      <c r="F146" s="48"/>
      <c r="G146" s="48"/>
      <c r="H146" s="48"/>
    </row>
    <row r="147" spans="1:8" ht="17.100000000000001" customHeight="1" x14ac:dyDescent="0.2">
      <c r="A147" s="48"/>
      <c r="B147" s="235" t="s">
        <v>190</v>
      </c>
      <c r="C147" s="236"/>
      <c r="D147" s="59">
        <v>0.96262545270258215</v>
      </c>
      <c r="E147" s="48"/>
      <c r="F147" s="40"/>
      <c r="G147" s="60"/>
      <c r="H147" s="60"/>
    </row>
    <row r="149" spans="1:8" x14ac:dyDescent="0.2">
      <c r="B149" s="237" t="s">
        <v>1039</v>
      </c>
      <c r="C149" s="237"/>
    </row>
    <row r="151" spans="1:8" ht="153.75" customHeight="1" x14ac:dyDescent="0.2"/>
    <row r="154" spans="1:8" x14ac:dyDescent="0.2">
      <c r="B154" s="61" t="s">
        <v>1040</v>
      </c>
      <c r="C154" s="62"/>
      <c r="D154" s="61" t="s">
        <v>1041</v>
      </c>
    </row>
    <row r="155" spans="1:8" x14ac:dyDescent="0.2">
      <c r="B155" s="61" t="s">
        <v>1069</v>
      </c>
      <c r="D155" s="61" t="s">
        <v>1070</v>
      </c>
    </row>
    <row r="156" spans="1:8" ht="165" customHeight="1" x14ac:dyDescent="0.2"/>
  </sheetData>
  <mergeCells count="18">
    <mergeCell ref="B149:C149"/>
    <mergeCell ref="B133:C133"/>
    <mergeCell ref="B134:C134"/>
    <mergeCell ref="B142:C142"/>
    <mergeCell ref="B146:C146"/>
    <mergeCell ref="B147:C147"/>
    <mergeCell ref="B144:C144"/>
    <mergeCell ref="B145:C145"/>
    <mergeCell ref="B132:C132"/>
    <mergeCell ref="A1:H1"/>
    <mergeCell ref="A2:H2"/>
    <mergeCell ref="A3:H3"/>
    <mergeCell ref="B125:H125"/>
    <mergeCell ref="B126:H126"/>
    <mergeCell ref="B127:H127"/>
    <mergeCell ref="B128:H128"/>
    <mergeCell ref="B129:H129"/>
    <mergeCell ref="B131:D131"/>
  </mergeCells>
  <hyperlinks>
    <hyperlink ref="I1" location="Index!B2" display="Index" xr:uid="{E9F8766D-5E89-4897-A3AF-3E98417E72D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E1DCD-2BCE-472F-B92A-1471F142AF17}">
  <sheetPr>
    <outlinePr summaryBelow="0" summaryRight="0"/>
  </sheetPr>
  <dimension ref="A1:P167"/>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42578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820</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698000</v>
      </c>
      <c r="F7" s="28">
        <v>12536.429</v>
      </c>
      <c r="G7" s="29">
        <v>8.0463900000000005E-2</v>
      </c>
      <c r="H7" s="24" t="s">
        <v>151</v>
      </c>
    </row>
    <row r="8" spans="1:9" x14ac:dyDescent="0.2">
      <c r="A8" s="25">
        <v>2</v>
      </c>
      <c r="B8" s="26" t="s">
        <v>37</v>
      </c>
      <c r="C8" s="26" t="s">
        <v>38</v>
      </c>
      <c r="D8" s="26" t="s">
        <v>39</v>
      </c>
      <c r="E8" s="27">
        <v>883000</v>
      </c>
      <c r="F8" s="28">
        <v>11479.883</v>
      </c>
      <c r="G8" s="29">
        <v>7.3682559999999994E-2</v>
      </c>
      <c r="H8" s="24" t="s">
        <v>151</v>
      </c>
    </row>
    <row r="9" spans="1:9" x14ac:dyDescent="0.2">
      <c r="A9" s="25">
        <v>3</v>
      </c>
      <c r="B9" s="26" t="s">
        <v>344</v>
      </c>
      <c r="C9" s="26" t="s">
        <v>345</v>
      </c>
      <c r="D9" s="26" t="s">
        <v>207</v>
      </c>
      <c r="E9" s="27">
        <v>364000</v>
      </c>
      <c r="F9" s="28">
        <v>6762.5739999999996</v>
      </c>
      <c r="G9" s="29">
        <v>4.3404949999999998E-2</v>
      </c>
      <c r="H9" s="24" t="s">
        <v>151</v>
      </c>
    </row>
    <row r="10" spans="1:9" x14ac:dyDescent="0.2">
      <c r="A10" s="25">
        <v>4</v>
      </c>
      <c r="B10" s="26" t="s">
        <v>17</v>
      </c>
      <c r="C10" s="26" t="s">
        <v>18</v>
      </c>
      <c r="D10" s="26" t="s">
        <v>19</v>
      </c>
      <c r="E10" s="27">
        <v>504000</v>
      </c>
      <c r="F10" s="28">
        <v>6512.6880000000001</v>
      </c>
      <c r="G10" s="29">
        <v>4.1801079999999997E-2</v>
      </c>
      <c r="H10" s="24" t="s">
        <v>151</v>
      </c>
    </row>
    <row r="11" spans="1:9" x14ac:dyDescent="0.2">
      <c r="A11" s="25">
        <v>5</v>
      </c>
      <c r="B11" s="26" t="s">
        <v>11</v>
      </c>
      <c r="C11" s="26" t="s">
        <v>12</v>
      </c>
      <c r="D11" s="26" t="s">
        <v>13</v>
      </c>
      <c r="E11" s="27">
        <v>156446</v>
      </c>
      <c r="F11" s="28">
        <v>5827.3006079999996</v>
      </c>
      <c r="G11" s="29">
        <v>3.7401990000000003E-2</v>
      </c>
      <c r="H11" s="24" t="s">
        <v>151</v>
      </c>
    </row>
    <row r="12" spans="1:9" x14ac:dyDescent="0.2">
      <c r="A12" s="25">
        <v>6</v>
      </c>
      <c r="B12" s="26" t="s">
        <v>14</v>
      </c>
      <c r="C12" s="26" t="s">
        <v>15</v>
      </c>
      <c r="D12" s="26" t="s">
        <v>16</v>
      </c>
      <c r="E12" s="27">
        <v>304000</v>
      </c>
      <c r="F12" s="28">
        <v>4946.5360000000001</v>
      </c>
      <c r="G12" s="29">
        <v>3.174888E-2</v>
      </c>
      <c r="H12" s="24" t="s">
        <v>151</v>
      </c>
    </row>
    <row r="13" spans="1:9" x14ac:dyDescent="0.2">
      <c r="A13" s="25">
        <v>7</v>
      </c>
      <c r="B13" s="26" t="s">
        <v>348</v>
      </c>
      <c r="C13" s="26" t="s">
        <v>349</v>
      </c>
      <c r="D13" s="26" t="s">
        <v>207</v>
      </c>
      <c r="E13" s="27">
        <v>114734</v>
      </c>
      <c r="F13" s="28">
        <v>4900.1170389999997</v>
      </c>
      <c r="G13" s="29">
        <v>3.1450949999999998E-2</v>
      </c>
      <c r="H13" s="24" t="s">
        <v>151</v>
      </c>
    </row>
    <row r="14" spans="1:9" x14ac:dyDescent="0.2">
      <c r="A14" s="25">
        <v>8</v>
      </c>
      <c r="B14" s="26" t="s">
        <v>346</v>
      </c>
      <c r="C14" s="26" t="s">
        <v>347</v>
      </c>
      <c r="D14" s="26" t="s">
        <v>39</v>
      </c>
      <c r="E14" s="27">
        <v>419000</v>
      </c>
      <c r="F14" s="28">
        <v>4761.0969999999998</v>
      </c>
      <c r="G14" s="29">
        <v>3.0558660000000001E-2</v>
      </c>
      <c r="H14" s="24" t="s">
        <v>151</v>
      </c>
    </row>
    <row r="15" spans="1:9" x14ac:dyDescent="0.2">
      <c r="A15" s="25">
        <v>9</v>
      </c>
      <c r="B15" s="26" t="s">
        <v>53</v>
      </c>
      <c r="C15" s="26" t="s">
        <v>54</v>
      </c>
      <c r="D15" s="26" t="s">
        <v>39</v>
      </c>
      <c r="E15" s="27">
        <v>545000</v>
      </c>
      <c r="F15" s="28">
        <v>4572.2775000000001</v>
      </c>
      <c r="G15" s="29">
        <v>2.934674E-2</v>
      </c>
      <c r="H15" s="24" t="s">
        <v>151</v>
      </c>
    </row>
    <row r="16" spans="1:9" ht="25.5" x14ac:dyDescent="0.2">
      <c r="A16" s="25">
        <v>10</v>
      </c>
      <c r="B16" s="26" t="s">
        <v>352</v>
      </c>
      <c r="C16" s="26" t="s">
        <v>353</v>
      </c>
      <c r="D16" s="26" t="s">
        <v>210</v>
      </c>
      <c r="E16" s="27">
        <v>235000</v>
      </c>
      <c r="F16" s="28">
        <v>4185.1149999999998</v>
      </c>
      <c r="G16" s="29">
        <v>2.686177E-2</v>
      </c>
      <c r="H16" s="24" t="s">
        <v>151</v>
      </c>
    </row>
    <row r="17" spans="1:8" x14ac:dyDescent="0.2">
      <c r="A17" s="25">
        <v>11</v>
      </c>
      <c r="B17" s="26" t="s">
        <v>95</v>
      </c>
      <c r="C17" s="26" t="s">
        <v>96</v>
      </c>
      <c r="D17" s="26" t="s">
        <v>97</v>
      </c>
      <c r="E17" s="27">
        <v>83000</v>
      </c>
      <c r="F17" s="28">
        <v>3634.4870000000001</v>
      </c>
      <c r="G17" s="29">
        <v>2.332762E-2</v>
      </c>
      <c r="H17" s="24" t="s">
        <v>151</v>
      </c>
    </row>
    <row r="18" spans="1:8" ht="25.5" x14ac:dyDescent="0.2">
      <c r="A18" s="25">
        <v>12</v>
      </c>
      <c r="B18" s="26" t="s">
        <v>23</v>
      </c>
      <c r="C18" s="26" t="s">
        <v>24</v>
      </c>
      <c r="D18" s="26" t="s">
        <v>25</v>
      </c>
      <c r="E18" s="27">
        <v>32000</v>
      </c>
      <c r="F18" s="28">
        <v>3584.6880000000001</v>
      </c>
      <c r="G18" s="29">
        <v>2.3007989999999999E-2</v>
      </c>
      <c r="H18" s="24" t="s">
        <v>151</v>
      </c>
    </row>
    <row r="19" spans="1:8" x14ac:dyDescent="0.2">
      <c r="A19" s="25">
        <v>13</v>
      </c>
      <c r="B19" s="26" t="s">
        <v>363</v>
      </c>
      <c r="C19" s="26" t="s">
        <v>364</v>
      </c>
      <c r="D19" s="26" t="s">
        <v>365</v>
      </c>
      <c r="E19" s="27">
        <v>670000</v>
      </c>
      <c r="F19" s="28">
        <v>3194.2249999999999</v>
      </c>
      <c r="G19" s="29">
        <v>2.050184E-2</v>
      </c>
      <c r="H19" s="24" t="s">
        <v>151</v>
      </c>
    </row>
    <row r="20" spans="1:8" x14ac:dyDescent="0.2">
      <c r="A20" s="25">
        <v>14</v>
      </c>
      <c r="B20" s="26" t="s">
        <v>234</v>
      </c>
      <c r="C20" s="26" t="s">
        <v>235</v>
      </c>
      <c r="D20" s="26" t="s">
        <v>198</v>
      </c>
      <c r="E20" s="27">
        <v>31000</v>
      </c>
      <c r="F20" s="28">
        <v>2559.143</v>
      </c>
      <c r="G20" s="29">
        <v>1.6425619999999998E-2</v>
      </c>
      <c r="H20" s="24" t="s">
        <v>151</v>
      </c>
    </row>
    <row r="21" spans="1:8" ht="25.5" x14ac:dyDescent="0.2">
      <c r="A21" s="25">
        <v>15</v>
      </c>
      <c r="B21" s="26" t="s">
        <v>413</v>
      </c>
      <c r="C21" s="26" t="s">
        <v>414</v>
      </c>
      <c r="D21" s="26" t="s">
        <v>210</v>
      </c>
      <c r="E21" s="27">
        <v>430978</v>
      </c>
      <c r="F21" s="28">
        <v>2444.2917269999998</v>
      </c>
      <c r="G21" s="29">
        <v>1.5688460000000001E-2</v>
      </c>
      <c r="H21" s="24" t="s">
        <v>151</v>
      </c>
    </row>
    <row r="22" spans="1:8" x14ac:dyDescent="0.2">
      <c r="A22" s="25">
        <v>16</v>
      </c>
      <c r="B22" s="26" t="s">
        <v>708</v>
      </c>
      <c r="C22" s="26" t="s">
        <v>709</v>
      </c>
      <c r="D22" s="26" t="s">
        <v>251</v>
      </c>
      <c r="E22" s="27">
        <v>35530</v>
      </c>
      <c r="F22" s="28">
        <v>2432.9878100000001</v>
      </c>
      <c r="G22" s="29">
        <v>1.561591E-2</v>
      </c>
      <c r="H22" s="24" t="s">
        <v>151</v>
      </c>
    </row>
    <row r="23" spans="1:8" x14ac:dyDescent="0.2">
      <c r="A23" s="25">
        <v>17</v>
      </c>
      <c r="B23" s="26" t="s">
        <v>546</v>
      </c>
      <c r="C23" s="26" t="s">
        <v>547</v>
      </c>
      <c r="D23" s="26" t="s">
        <v>207</v>
      </c>
      <c r="E23" s="27">
        <v>139000</v>
      </c>
      <c r="F23" s="28">
        <v>2380.0970000000002</v>
      </c>
      <c r="G23" s="29">
        <v>1.5276430000000001E-2</v>
      </c>
      <c r="H23" s="24" t="s">
        <v>151</v>
      </c>
    </row>
    <row r="24" spans="1:8" x14ac:dyDescent="0.2">
      <c r="A24" s="25">
        <v>18</v>
      </c>
      <c r="B24" s="26" t="s">
        <v>336</v>
      </c>
      <c r="C24" s="26" t="s">
        <v>337</v>
      </c>
      <c r="D24" s="26" t="s">
        <v>33</v>
      </c>
      <c r="E24" s="27">
        <v>126229</v>
      </c>
      <c r="F24" s="28">
        <v>2339.1495989999999</v>
      </c>
      <c r="G24" s="29">
        <v>1.501361E-2</v>
      </c>
      <c r="H24" s="24" t="s">
        <v>151</v>
      </c>
    </row>
    <row r="25" spans="1:8" ht="25.5" x14ac:dyDescent="0.2">
      <c r="A25" s="25">
        <v>19</v>
      </c>
      <c r="B25" s="26" t="s">
        <v>291</v>
      </c>
      <c r="C25" s="26" t="s">
        <v>292</v>
      </c>
      <c r="D25" s="26" t="s">
        <v>113</v>
      </c>
      <c r="E25" s="27">
        <v>181078</v>
      </c>
      <c r="F25" s="28">
        <v>2234.4119810000002</v>
      </c>
      <c r="G25" s="29">
        <v>1.4341370000000001E-2</v>
      </c>
      <c r="H25" s="24" t="s">
        <v>151</v>
      </c>
    </row>
    <row r="26" spans="1:8" x14ac:dyDescent="0.2">
      <c r="A26" s="25">
        <v>20</v>
      </c>
      <c r="B26" s="26" t="s">
        <v>231</v>
      </c>
      <c r="C26" s="26" t="s">
        <v>232</v>
      </c>
      <c r="D26" s="26" t="s">
        <v>233</v>
      </c>
      <c r="E26" s="27">
        <v>344000</v>
      </c>
      <c r="F26" s="28">
        <v>2217.252</v>
      </c>
      <c r="G26" s="29">
        <v>1.4231229999999999E-2</v>
      </c>
      <c r="H26" s="24" t="s">
        <v>151</v>
      </c>
    </row>
    <row r="27" spans="1:8" x14ac:dyDescent="0.2">
      <c r="A27" s="25">
        <v>21</v>
      </c>
      <c r="B27" s="26" t="s">
        <v>460</v>
      </c>
      <c r="C27" s="26" t="s">
        <v>461</v>
      </c>
      <c r="D27" s="26" t="s">
        <v>39</v>
      </c>
      <c r="E27" s="27">
        <v>221000</v>
      </c>
      <c r="F27" s="28">
        <v>2200.8285000000001</v>
      </c>
      <c r="G27" s="29">
        <v>1.4125810000000001E-2</v>
      </c>
      <c r="H27" s="24" t="s">
        <v>151</v>
      </c>
    </row>
    <row r="28" spans="1:8" ht="25.5" x14ac:dyDescent="0.2">
      <c r="A28" s="25">
        <v>22</v>
      </c>
      <c r="B28" s="26" t="s">
        <v>380</v>
      </c>
      <c r="C28" s="26" t="s">
        <v>381</v>
      </c>
      <c r="D28" s="26" t="s">
        <v>210</v>
      </c>
      <c r="E28" s="27">
        <v>168000</v>
      </c>
      <c r="F28" s="28">
        <v>2121.1680000000001</v>
      </c>
      <c r="G28" s="29">
        <v>1.361452E-2</v>
      </c>
      <c r="H28" s="24" t="s">
        <v>151</v>
      </c>
    </row>
    <row r="29" spans="1:8" x14ac:dyDescent="0.2">
      <c r="A29" s="25">
        <v>23</v>
      </c>
      <c r="B29" s="26" t="s">
        <v>542</v>
      </c>
      <c r="C29" s="26" t="s">
        <v>543</v>
      </c>
      <c r="D29" s="26" t="s">
        <v>277</v>
      </c>
      <c r="E29" s="27">
        <v>18000</v>
      </c>
      <c r="F29" s="28">
        <v>1993.356</v>
      </c>
      <c r="G29" s="29">
        <v>1.2794170000000001E-2</v>
      </c>
      <c r="H29" s="24" t="s">
        <v>151</v>
      </c>
    </row>
    <row r="30" spans="1:8" x14ac:dyDescent="0.2">
      <c r="A30" s="25">
        <v>24</v>
      </c>
      <c r="B30" s="26" t="s">
        <v>474</v>
      </c>
      <c r="C30" s="26" t="s">
        <v>475</v>
      </c>
      <c r="D30" s="26" t="s">
        <v>113</v>
      </c>
      <c r="E30" s="27">
        <v>220263</v>
      </c>
      <c r="F30" s="28">
        <v>1964.0851709999999</v>
      </c>
      <c r="G30" s="29">
        <v>1.2606300000000001E-2</v>
      </c>
      <c r="H30" s="24" t="s">
        <v>151</v>
      </c>
    </row>
    <row r="31" spans="1:8" x14ac:dyDescent="0.2">
      <c r="A31" s="25">
        <v>25</v>
      </c>
      <c r="B31" s="26" t="s">
        <v>384</v>
      </c>
      <c r="C31" s="26" t="s">
        <v>385</v>
      </c>
      <c r="D31" s="26" t="s">
        <v>365</v>
      </c>
      <c r="E31" s="27">
        <v>78000</v>
      </c>
      <c r="F31" s="28">
        <v>1946.9970000000001</v>
      </c>
      <c r="G31" s="29">
        <v>1.249662E-2</v>
      </c>
      <c r="H31" s="24" t="s">
        <v>151</v>
      </c>
    </row>
    <row r="32" spans="1:8" x14ac:dyDescent="0.2">
      <c r="A32" s="25">
        <v>26</v>
      </c>
      <c r="B32" s="26" t="s">
        <v>194</v>
      </c>
      <c r="C32" s="26" t="s">
        <v>195</v>
      </c>
      <c r="D32" s="26" t="s">
        <v>39</v>
      </c>
      <c r="E32" s="27">
        <v>923000</v>
      </c>
      <c r="F32" s="28">
        <v>1945.4993999999999</v>
      </c>
      <c r="G32" s="29">
        <v>1.248701E-2</v>
      </c>
      <c r="H32" s="24" t="s">
        <v>151</v>
      </c>
    </row>
    <row r="33" spans="1:8" x14ac:dyDescent="0.2">
      <c r="A33" s="25">
        <v>27</v>
      </c>
      <c r="B33" s="26" t="s">
        <v>304</v>
      </c>
      <c r="C33" s="26" t="s">
        <v>305</v>
      </c>
      <c r="D33" s="26" t="s">
        <v>301</v>
      </c>
      <c r="E33" s="27">
        <v>171000</v>
      </c>
      <c r="F33" s="28">
        <v>1939.0545</v>
      </c>
      <c r="G33" s="29">
        <v>1.2445639999999999E-2</v>
      </c>
      <c r="H33" s="24" t="s">
        <v>151</v>
      </c>
    </row>
    <row r="34" spans="1:8" x14ac:dyDescent="0.2">
      <c r="A34" s="25">
        <v>28</v>
      </c>
      <c r="B34" s="26" t="s">
        <v>803</v>
      </c>
      <c r="C34" s="26" t="s">
        <v>804</v>
      </c>
      <c r="D34" s="26" t="s">
        <v>198</v>
      </c>
      <c r="E34" s="27">
        <v>381140</v>
      </c>
      <c r="F34" s="28">
        <v>1794.2165500000001</v>
      </c>
      <c r="G34" s="29">
        <v>1.151601E-2</v>
      </c>
      <c r="H34" s="24" t="s">
        <v>151</v>
      </c>
    </row>
    <row r="35" spans="1:8" x14ac:dyDescent="0.2">
      <c r="A35" s="25">
        <v>29</v>
      </c>
      <c r="B35" s="26" t="s">
        <v>342</v>
      </c>
      <c r="C35" s="26" t="s">
        <v>343</v>
      </c>
      <c r="D35" s="26" t="s">
        <v>198</v>
      </c>
      <c r="E35" s="27">
        <v>631000</v>
      </c>
      <c r="F35" s="28">
        <v>1765.2855999999999</v>
      </c>
      <c r="G35" s="29">
        <v>1.133032E-2</v>
      </c>
      <c r="H35" s="24" t="s">
        <v>151</v>
      </c>
    </row>
    <row r="36" spans="1:8" x14ac:dyDescent="0.2">
      <c r="A36" s="25">
        <v>30</v>
      </c>
      <c r="B36" s="26" t="s">
        <v>132</v>
      </c>
      <c r="C36" s="26" t="s">
        <v>133</v>
      </c>
      <c r="D36" s="26" t="s">
        <v>134</v>
      </c>
      <c r="E36" s="27">
        <v>194000</v>
      </c>
      <c r="F36" s="28">
        <v>1758.5129999999999</v>
      </c>
      <c r="G36" s="29">
        <v>1.1286849999999999E-2</v>
      </c>
      <c r="H36" s="24" t="s">
        <v>151</v>
      </c>
    </row>
    <row r="37" spans="1:8" x14ac:dyDescent="0.2">
      <c r="A37" s="25">
        <v>31</v>
      </c>
      <c r="B37" s="26" t="s">
        <v>368</v>
      </c>
      <c r="C37" s="26" t="s">
        <v>369</v>
      </c>
      <c r="D37" s="26" t="s">
        <v>277</v>
      </c>
      <c r="E37" s="27">
        <v>219000</v>
      </c>
      <c r="F37" s="28">
        <v>1722.3254999999999</v>
      </c>
      <c r="G37" s="29">
        <v>1.105459E-2</v>
      </c>
      <c r="H37" s="24" t="s">
        <v>151</v>
      </c>
    </row>
    <row r="38" spans="1:8" x14ac:dyDescent="0.2">
      <c r="A38" s="25">
        <v>32</v>
      </c>
      <c r="B38" s="26" t="s">
        <v>350</v>
      </c>
      <c r="C38" s="26" t="s">
        <v>351</v>
      </c>
      <c r="D38" s="26" t="s">
        <v>39</v>
      </c>
      <c r="E38" s="27">
        <v>96000</v>
      </c>
      <c r="F38" s="28">
        <v>1694.64</v>
      </c>
      <c r="G38" s="29">
        <v>1.087689E-2</v>
      </c>
      <c r="H38" s="24" t="s">
        <v>151</v>
      </c>
    </row>
    <row r="39" spans="1:8" ht="25.5" x14ac:dyDescent="0.2">
      <c r="A39" s="25">
        <v>33</v>
      </c>
      <c r="B39" s="26" t="s">
        <v>454</v>
      </c>
      <c r="C39" s="26" t="s">
        <v>455</v>
      </c>
      <c r="D39" s="26" t="s">
        <v>210</v>
      </c>
      <c r="E39" s="27">
        <v>109000</v>
      </c>
      <c r="F39" s="28">
        <v>1671.951</v>
      </c>
      <c r="G39" s="29">
        <v>1.0731259999999999E-2</v>
      </c>
      <c r="H39" s="24" t="s">
        <v>151</v>
      </c>
    </row>
    <row r="40" spans="1:8" x14ac:dyDescent="0.2">
      <c r="A40" s="25">
        <v>34</v>
      </c>
      <c r="B40" s="26" t="s">
        <v>89</v>
      </c>
      <c r="C40" s="26" t="s">
        <v>90</v>
      </c>
      <c r="D40" s="26" t="s">
        <v>44</v>
      </c>
      <c r="E40" s="27">
        <v>22000</v>
      </c>
      <c r="F40" s="28">
        <v>1632.675</v>
      </c>
      <c r="G40" s="29">
        <v>1.0479169999999999E-2</v>
      </c>
      <c r="H40" s="24" t="s">
        <v>151</v>
      </c>
    </row>
    <row r="41" spans="1:8" ht="25.5" x14ac:dyDescent="0.2">
      <c r="A41" s="25">
        <v>35</v>
      </c>
      <c r="B41" s="26" t="s">
        <v>458</v>
      </c>
      <c r="C41" s="26" t="s">
        <v>459</v>
      </c>
      <c r="D41" s="26" t="s">
        <v>224</v>
      </c>
      <c r="E41" s="27">
        <v>169962</v>
      </c>
      <c r="F41" s="28">
        <v>1629.3407130000001</v>
      </c>
      <c r="G41" s="29">
        <v>1.045777E-2</v>
      </c>
      <c r="H41" s="24" t="s">
        <v>151</v>
      </c>
    </row>
    <row r="42" spans="1:8" x14ac:dyDescent="0.2">
      <c r="A42" s="25">
        <v>36</v>
      </c>
      <c r="B42" s="26" t="s">
        <v>736</v>
      </c>
      <c r="C42" s="26" t="s">
        <v>737</v>
      </c>
      <c r="D42" s="26" t="s">
        <v>204</v>
      </c>
      <c r="E42" s="27">
        <v>76000</v>
      </c>
      <c r="F42" s="28">
        <v>1627.616</v>
      </c>
      <c r="G42" s="29">
        <v>1.04467E-2</v>
      </c>
      <c r="H42" s="24" t="s">
        <v>151</v>
      </c>
    </row>
    <row r="43" spans="1:8" x14ac:dyDescent="0.2">
      <c r="A43" s="25">
        <v>37</v>
      </c>
      <c r="B43" s="26" t="s">
        <v>137</v>
      </c>
      <c r="C43" s="26" t="s">
        <v>138</v>
      </c>
      <c r="D43" s="26" t="s">
        <v>97</v>
      </c>
      <c r="E43" s="27">
        <v>475000</v>
      </c>
      <c r="F43" s="28">
        <v>1595.7625</v>
      </c>
      <c r="G43" s="29">
        <v>1.024225E-2</v>
      </c>
      <c r="H43" s="24" t="s">
        <v>151</v>
      </c>
    </row>
    <row r="44" spans="1:8" x14ac:dyDescent="0.2">
      <c r="A44" s="25">
        <v>38</v>
      </c>
      <c r="B44" s="26" t="s">
        <v>386</v>
      </c>
      <c r="C44" s="26" t="s">
        <v>387</v>
      </c>
      <c r="D44" s="26" t="s">
        <v>33</v>
      </c>
      <c r="E44" s="27">
        <v>49000</v>
      </c>
      <c r="F44" s="28">
        <v>1592.01</v>
      </c>
      <c r="G44" s="29">
        <v>1.021817E-2</v>
      </c>
      <c r="H44" s="24" t="s">
        <v>151</v>
      </c>
    </row>
    <row r="45" spans="1:8" x14ac:dyDescent="0.2">
      <c r="A45" s="25">
        <v>39</v>
      </c>
      <c r="B45" s="26" t="s">
        <v>238</v>
      </c>
      <c r="C45" s="26" t="s">
        <v>239</v>
      </c>
      <c r="D45" s="26" t="s">
        <v>240</v>
      </c>
      <c r="E45" s="27">
        <v>79000</v>
      </c>
      <c r="F45" s="28">
        <v>1540.895</v>
      </c>
      <c r="G45" s="29">
        <v>9.8900900000000007E-3</v>
      </c>
      <c r="H45" s="24" t="s">
        <v>151</v>
      </c>
    </row>
    <row r="46" spans="1:8" x14ac:dyDescent="0.2">
      <c r="A46" s="25">
        <v>40</v>
      </c>
      <c r="B46" s="26" t="s">
        <v>540</v>
      </c>
      <c r="C46" s="26" t="s">
        <v>541</v>
      </c>
      <c r="D46" s="26" t="s">
        <v>240</v>
      </c>
      <c r="E46" s="27">
        <v>96000</v>
      </c>
      <c r="F46" s="28">
        <v>1467.9359999999999</v>
      </c>
      <c r="G46" s="29">
        <v>9.4218099999999992E-3</v>
      </c>
      <c r="H46" s="24" t="s">
        <v>151</v>
      </c>
    </row>
    <row r="47" spans="1:8" x14ac:dyDescent="0.2">
      <c r="A47" s="25">
        <v>41</v>
      </c>
      <c r="B47" s="26" t="s">
        <v>525</v>
      </c>
      <c r="C47" s="26" t="s">
        <v>526</v>
      </c>
      <c r="D47" s="26" t="s">
        <v>113</v>
      </c>
      <c r="E47" s="27">
        <v>22000</v>
      </c>
      <c r="F47" s="28">
        <v>1446.6980000000001</v>
      </c>
      <c r="G47" s="29">
        <v>9.2855000000000004E-3</v>
      </c>
      <c r="H47" s="24" t="s">
        <v>151</v>
      </c>
    </row>
    <row r="48" spans="1:8" x14ac:dyDescent="0.2">
      <c r="A48" s="25">
        <v>42</v>
      </c>
      <c r="B48" s="26" t="s">
        <v>20</v>
      </c>
      <c r="C48" s="26" t="s">
        <v>21</v>
      </c>
      <c r="D48" s="26" t="s">
        <v>22</v>
      </c>
      <c r="E48" s="27">
        <v>382000</v>
      </c>
      <c r="F48" s="28">
        <v>1389.143</v>
      </c>
      <c r="G48" s="29">
        <v>8.9160899999999998E-3</v>
      </c>
      <c r="H48" s="24" t="s">
        <v>151</v>
      </c>
    </row>
    <row r="49" spans="1:8" ht="25.5" x14ac:dyDescent="0.2">
      <c r="A49" s="25">
        <v>43</v>
      </c>
      <c r="B49" s="26" t="s">
        <v>774</v>
      </c>
      <c r="C49" s="26" t="s">
        <v>775</v>
      </c>
      <c r="D49" s="26" t="s">
        <v>268</v>
      </c>
      <c r="E49" s="27">
        <v>45000</v>
      </c>
      <c r="F49" s="28">
        <v>1379.79</v>
      </c>
      <c r="G49" s="29">
        <v>8.8560500000000007E-3</v>
      </c>
      <c r="H49" s="24" t="s">
        <v>151</v>
      </c>
    </row>
    <row r="50" spans="1:8" x14ac:dyDescent="0.2">
      <c r="A50" s="25">
        <v>44</v>
      </c>
      <c r="B50" s="26" t="s">
        <v>805</v>
      </c>
      <c r="C50" s="26" t="s">
        <v>806</v>
      </c>
      <c r="D50" s="26" t="s">
        <v>33</v>
      </c>
      <c r="E50" s="27">
        <v>96000</v>
      </c>
      <c r="F50" s="28">
        <v>1354.4159999999999</v>
      </c>
      <c r="G50" s="29">
        <v>8.6931899999999999E-3</v>
      </c>
      <c r="H50" s="24" t="s">
        <v>151</v>
      </c>
    </row>
    <row r="51" spans="1:8" x14ac:dyDescent="0.2">
      <c r="A51" s="25">
        <v>45</v>
      </c>
      <c r="B51" s="26" t="s">
        <v>807</v>
      </c>
      <c r="C51" s="26" t="s">
        <v>808</v>
      </c>
      <c r="D51" s="26" t="s">
        <v>72</v>
      </c>
      <c r="E51" s="27">
        <v>274000</v>
      </c>
      <c r="F51" s="28">
        <v>1344.2439999999999</v>
      </c>
      <c r="G51" s="29">
        <v>8.6279100000000008E-3</v>
      </c>
      <c r="H51" s="24" t="s">
        <v>151</v>
      </c>
    </row>
    <row r="52" spans="1:8" x14ac:dyDescent="0.2">
      <c r="A52" s="25">
        <v>46</v>
      </c>
      <c r="B52" s="26" t="s">
        <v>358</v>
      </c>
      <c r="C52" s="26" t="s">
        <v>359</v>
      </c>
      <c r="D52" s="26" t="s">
        <v>39</v>
      </c>
      <c r="E52" s="27">
        <v>523000</v>
      </c>
      <c r="F52" s="28">
        <v>1288.672</v>
      </c>
      <c r="G52" s="29">
        <v>8.2712199999999993E-3</v>
      </c>
      <c r="H52" s="24" t="s">
        <v>151</v>
      </c>
    </row>
    <row r="53" spans="1:8" x14ac:dyDescent="0.2">
      <c r="A53" s="25">
        <v>47</v>
      </c>
      <c r="B53" s="26" t="s">
        <v>330</v>
      </c>
      <c r="C53" s="26" t="s">
        <v>331</v>
      </c>
      <c r="D53" s="26" t="s">
        <v>33</v>
      </c>
      <c r="E53" s="27">
        <v>103000</v>
      </c>
      <c r="F53" s="28">
        <v>1243.107</v>
      </c>
      <c r="G53" s="29">
        <v>7.9787699999999996E-3</v>
      </c>
      <c r="H53" s="24" t="s">
        <v>151</v>
      </c>
    </row>
    <row r="54" spans="1:8" x14ac:dyDescent="0.2">
      <c r="A54" s="25">
        <v>48</v>
      </c>
      <c r="B54" s="26" t="s">
        <v>42</v>
      </c>
      <c r="C54" s="26" t="s">
        <v>43</v>
      </c>
      <c r="D54" s="26" t="s">
        <v>44</v>
      </c>
      <c r="E54" s="27">
        <v>60000</v>
      </c>
      <c r="F54" s="28">
        <v>1053.72</v>
      </c>
      <c r="G54" s="29">
        <v>6.7631999999999996E-3</v>
      </c>
      <c r="H54" s="24" t="s">
        <v>151</v>
      </c>
    </row>
    <row r="55" spans="1:8" x14ac:dyDescent="0.2">
      <c r="A55" s="25">
        <v>49</v>
      </c>
      <c r="B55" s="26" t="s">
        <v>254</v>
      </c>
      <c r="C55" s="26" t="s">
        <v>255</v>
      </c>
      <c r="D55" s="26" t="s">
        <v>36</v>
      </c>
      <c r="E55" s="27">
        <v>13672</v>
      </c>
      <c r="F55" s="28">
        <v>997.76888799999995</v>
      </c>
      <c r="G55" s="29">
        <v>6.4040900000000003E-3</v>
      </c>
      <c r="H55" s="24" t="s">
        <v>151</v>
      </c>
    </row>
    <row r="56" spans="1:8" x14ac:dyDescent="0.2">
      <c r="A56" s="25">
        <v>50</v>
      </c>
      <c r="B56" s="26" t="s">
        <v>82</v>
      </c>
      <c r="C56" s="26" t="s">
        <v>83</v>
      </c>
      <c r="D56" s="26" t="s">
        <v>84</v>
      </c>
      <c r="E56" s="27">
        <v>498000</v>
      </c>
      <c r="F56" s="28">
        <v>993.31079999999997</v>
      </c>
      <c r="G56" s="29">
        <v>6.3754700000000003E-3</v>
      </c>
      <c r="H56" s="24" t="s">
        <v>151</v>
      </c>
    </row>
    <row r="57" spans="1:8" ht="25.5" x14ac:dyDescent="0.2">
      <c r="A57" s="25">
        <v>51</v>
      </c>
      <c r="B57" s="26" t="s">
        <v>712</v>
      </c>
      <c r="C57" s="26" t="s">
        <v>713</v>
      </c>
      <c r="D57" s="26" t="s">
        <v>210</v>
      </c>
      <c r="E57" s="27">
        <v>38000</v>
      </c>
      <c r="F57" s="28">
        <v>973.25599999999997</v>
      </c>
      <c r="G57" s="29">
        <v>6.2467499999999997E-3</v>
      </c>
      <c r="H57" s="24" t="s">
        <v>151</v>
      </c>
    </row>
    <row r="58" spans="1:8" x14ac:dyDescent="0.2">
      <c r="A58" s="25">
        <v>52</v>
      </c>
      <c r="B58" s="26" t="s">
        <v>299</v>
      </c>
      <c r="C58" s="26" t="s">
        <v>300</v>
      </c>
      <c r="D58" s="26" t="s">
        <v>301</v>
      </c>
      <c r="E58" s="27">
        <v>119000</v>
      </c>
      <c r="F58" s="28">
        <v>832.58349999999996</v>
      </c>
      <c r="G58" s="29">
        <v>5.3438599999999998E-3</v>
      </c>
      <c r="H58" s="24" t="s">
        <v>151</v>
      </c>
    </row>
    <row r="59" spans="1:8" x14ac:dyDescent="0.2">
      <c r="A59" s="25">
        <v>53</v>
      </c>
      <c r="B59" s="26" t="s">
        <v>256</v>
      </c>
      <c r="C59" s="26" t="s">
        <v>257</v>
      </c>
      <c r="D59" s="26" t="s">
        <v>75</v>
      </c>
      <c r="E59" s="27">
        <v>160000</v>
      </c>
      <c r="F59" s="28">
        <v>815.44</v>
      </c>
      <c r="G59" s="29">
        <v>5.2338300000000001E-3</v>
      </c>
      <c r="H59" s="24" t="s">
        <v>151</v>
      </c>
    </row>
    <row r="60" spans="1:8" x14ac:dyDescent="0.2">
      <c r="A60" s="25">
        <v>54</v>
      </c>
      <c r="B60" s="26" t="s">
        <v>229</v>
      </c>
      <c r="C60" s="26" t="s">
        <v>230</v>
      </c>
      <c r="D60" s="26" t="s">
        <v>19</v>
      </c>
      <c r="E60" s="27">
        <v>211000</v>
      </c>
      <c r="F60" s="28">
        <v>808.34100000000001</v>
      </c>
      <c r="G60" s="29">
        <v>5.1882600000000001E-3</v>
      </c>
      <c r="H60" s="24" t="s">
        <v>151</v>
      </c>
    </row>
    <row r="61" spans="1:8" x14ac:dyDescent="0.2">
      <c r="A61" s="25">
        <v>55</v>
      </c>
      <c r="B61" s="26" t="s">
        <v>372</v>
      </c>
      <c r="C61" s="26" t="s">
        <v>373</v>
      </c>
      <c r="D61" s="26" t="s">
        <v>374</v>
      </c>
      <c r="E61" s="27">
        <v>49000</v>
      </c>
      <c r="F61" s="28">
        <v>793.4325</v>
      </c>
      <c r="G61" s="29">
        <v>5.0925700000000003E-3</v>
      </c>
      <c r="H61" s="24" t="s">
        <v>151</v>
      </c>
    </row>
    <row r="62" spans="1:8" x14ac:dyDescent="0.2">
      <c r="A62" s="25">
        <v>56</v>
      </c>
      <c r="B62" s="26" t="s">
        <v>119</v>
      </c>
      <c r="C62" s="26" t="s">
        <v>120</v>
      </c>
      <c r="D62" s="26" t="s">
        <v>75</v>
      </c>
      <c r="E62" s="27">
        <v>22000</v>
      </c>
      <c r="F62" s="28">
        <v>788.524</v>
      </c>
      <c r="G62" s="29">
        <v>5.06107E-3</v>
      </c>
      <c r="H62" s="24" t="s">
        <v>151</v>
      </c>
    </row>
    <row r="63" spans="1:8" ht="25.5" x14ac:dyDescent="0.2">
      <c r="A63" s="25">
        <v>57</v>
      </c>
      <c r="B63" s="26" t="s">
        <v>102</v>
      </c>
      <c r="C63" s="26" t="s">
        <v>103</v>
      </c>
      <c r="D63" s="26" t="s">
        <v>104</v>
      </c>
      <c r="E63" s="27">
        <v>64000</v>
      </c>
      <c r="F63" s="28">
        <v>761.63199999999995</v>
      </c>
      <c r="G63" s="29">
        <v>4.8884599999999999E-3</v>
      </c>
      <c r="H63" s="24" t="s">
        <v>151</v>
      </c>
    </row>
    <row r="64" spans="1:8" x14ac:dyDescent="0.2">
      <c r="A64" s="25">
        <v>58</v>
      </c>
      <c r="B64" s="26" t="s">
        <v>809</v>
      </c>
      <c r="C64" s="26" t="s">
        <v>810</v>
      </c>
      <c r="D64" s="26" t="s">
        <v>277</v>
      </c>
      <c r="E64" s="27">
        <v>38619</v>
      </c>
      <c r="F64" s="28">
        <v>740.1524445</v>
      </c>
      <c r="G64" s="29">
        <v>4.7505999999999998E-3</v>
      </c>
      <c r="H64" s="24" t="s">
        <v>151</v>
      </c>
    </row>
    <row r="65" spans="1:8" ht="25.5" x14ac:dyDescent="0.2">
      <c r="A65" s="25">
        <v>59</v>
      </c>
      <c r="B65" s="26" t="s">
        <v>320</v>
      </c>
      <c r="C65" s="26" t="s">
        <v>321</v>
      </c>
      <c r="D65" s="26" t="s">
        <v>268</v>
      </c>
      <c r="E65" s="27">
        <v>20000</v>
      </c>
      <c r="F65" s="28">
        <v>701.58</v>
      </c>
      <c r="G65" s="29">
        <v>4.5030299999999999E-3</v>
      </c>
      <c r="H65" s="24" t="s">
        <v>151</v>
      </c>
    </row>
    <row r="66" spans="1:8" ht="25.5" x14ac:dyDescent="0.2">
      <c r="A66" s="25">
        <v>60</v>
      </c>
      <c r="B66" s="26" t="s">
        <v>716</v>
      </c>
      <c r="C66" s="26" t="s">
        <v>717</v>
      </c>
      <c r="D66" s="26" t="s">
        <v>25</v>
      </c>
      <c r="E66" s="27">
        <v>32737</v>
      </c>
      <c r="F66" s="28">
        <v>595.92797949999999</v>
      </c>
      <c r="G66" s="29">
        <v>3.8249099999999999E-3</v>
      </c>
      <c r="H66" s="24" t="s">
        <v>151</v>
      </c>
    </row>
    <row r="67" spans="1:8" x14ac:dyDescent="0.2">
      <c r="A67" s="25">
        <v>61</v>
      </c>
      <c r="B67" s="26" t="s">
        <v>356</v>
      </c>
      <c r="C67" s="26" t="s">
        <v>357</v>
      </c>
      <c r="D67" s="26" t="s">
        <v>251</v>
      </c>
      <c r="E67" s="27">
        <v>8719</v>
      </c>
      <c r="F67" s="28">
        <v>539.30066650000003</v>
      </c>
      <c r="G67" s="29">
        <v>3.46145E-3</v>
      </c>
      <c r="H67" s="24" t="s">
        <v>151</v>
      </c>
    </row>
    <row r="68" spans="1:8" x14ac:dyDescent="0.2">
      <c r="A68" s="25">
        <v>62</v>
      </c>
      <c r="B68" s="26" t="s">
        <v>141</v>
      </c>
      <c r="C68" s="26" t="s">
        <v>142</v>
      </c>
      <c r="D68" s="26" t="s">
        <v>44</v>
      </c>
      <c r="E68" s="27">
        <v>18693</v>
      </c>
      <c r="F68" s="28">
        <v>498.68250749999999</v>
      </c>
      <c r="G68" s="29">
        <v>3.20075E-3</v>
      </c>
      <c r="H68" s="24" t="s">
        <v>151</v>
      </c>
    </row>
    <row r="69" spans="1:8" x14ac:dyDescent="0.2">
      <c r="A69" s="25">
        <v>63</v>
      </c>
      <c r="B69" s="26" t="s">
        <v>60</v>
      </c>
      <c r="C69" s="26" t="s">
        <v>61</v>
      </c>
      <c r="D69" s="26" t="s">
        <v>16</v>
      </c>
      <c r="E69" s="27">
        <v>35000</v>
      </c>
      <c r="F69" s="28">
        <v>481.67</v>
      </c>
      <c r="G69" s="29">
        <v>3.0915500000000002E-3</v>
      </c>
      <c r="H69" s="24" t="s">
        <v>151</v>
      </c>
    </row>
    <row r="70" spans="1:8" x14ac:dyDescent="0.2">
      <c r="A70" s="22"/>
      <c r="B70" s="22"/>
      <c r="C70" s="23" t="s">
        <v>150</v>
      </c>
      <c r="D70" s="22"/>
      <c r="E70" s="22" t="s">
        <v>151</v>
      </c>
      <c r="F70" s="30">
        <v>150930.297984</v>
      </c>
      <c r="G70" s="31">
        <v>0.96873209000000005</v>
      </c>
      <c r="H70" s="24" t="s">
        <v>151</v>
      </c>
    </row>
    <row r="71" spans="1:8" x14ac:dyDescent="0.2">
      <c r="A71" s="22"/>
      <c r="B71" s="22"/>
      <c r="C71" s="32"/>
      <c r="D71" s="22"/>
      <c r="E71" s="22"/>
      <c r="F71" s="33"/>
      <c r="G71" s="33"/>
      <c r="H71" s="24" t="s">
        <v>151</v>
      </c>
    </row>
    <row r="72" spans="1:8" x14ac:dyDescent="0.2">
      <c r="A72" s="22"/>
      <c r="B72" s="22"/>
      <c r="C72" s="23" t="s">
        <v>152</v>
      </c>
      <c r="D72" s="22"/>
      <c r="E72" s="22"/>
      <c r="F72" s="22"/>
      <c r="G72" s="22"/>
      <c r="H72" s="24" t="s">
        <v>151</v>
      </c>
    </row>
    <row r="73" spans="1:8" x14ac:dyDescent="0.2">
      <c r="A73" s="22"/>
      <c r="B73" s="22"/>
      <c r="C73" s="23" t="s">
        <v>150</v>
      </c>
      <c r="D73" s="22"/>
      <c r="E73" s="22" t="s">
        <v>151</v>
      </c>
      <c r="F73" s="34" t="s">
        <v>153</v>
      </c>
      <c r="G73" s="31">
        <v>0</v>
      </c>
      <c r="H73" s="24" t="s">
        <v>151</v>
      </c>
    </row>
    <row r="74" spans="1:8" x14ac:dyDescent="0.2">
      <c r="A74" s="22"/>
      <c r="B74" s="22"/>
      <c r="C74" s="32"/>
      <c r="D74" s="22"/>
      <c r="E74" s="22"/>
      <c r="F74" s="33"/>
      <c r="G74" s="33"/>
      <c r="H74" s="24" t="s">
        <v>151</v>
      </c>
    </row>
    <row r="75" spans="1:8" x14ac:dyDescent="0.2">
      <c r="A75" s="22"/>
      <c r="B75" s="22"/>
      <c r="C75" s="23" t="s">
        <v>154</v>
      </c>
      <c r="D75" s="22"/>
      <c r="E75" s="22"/>
      <c r="F75" s="22"/>
      <c r="G75" s="22"/>
      <c r="H75" s="24" t="s">
        <v>151</v>
      </c>
    </row>
    <row r="76" spans="1:8" x14ac:dyDescent="0.2">
      <c r="A76" s="22"/>
      <c r="B76" s="22"/>
      <c r="C76" s="23" t="s">
        <v>150</v>
      </c>
      <c r="D76" s="22"/>
      <c r="E76" s="22" t="s">
        <v>151</v>
      </c>
      <c r="F76" s="34" t="s">
        <v>153</v>
      </c>
      <c r="G76" s="31">
        <v>0</v>
      </c>
      <c r="H76" s="24" t="s">
        <v>151</v>
      </c>
    </row>
    <row r="77" spans="1:8" x14ac:dyDescent="0.2">
      <c r="A77" s="22"/>
      <c r="B77" s="22"/>
      <c r="C77" s="32"/>
      <c r="D77" s="22"/>
      <c r="E77" s="22"/>
      <c r="F77" s="33"/>
      <c r="G77" s="33"/>
      <c r="H77" s="24" t="s">
        <v>151</v>
      </c>
    </row>
    <row r="78" spans="1:8" x14ac:dyDescent="0.2">
      <c r="A78" s="22"/>
      <c r="B78" s="22"/>
      <c r="C78" s="23" t="s">
        <v>155</v>
      </c>
      <c r="D78" s="22"/>
      <c r="E78" s="22"/>
      <c r="F78" s="22"/>
      <c r="G78" s="22"/>
      <c r="H78" s="24" t="s">
        <v>151</v>
      </c>
    </row>
    <row r="79" spans="1:8" x14ac:dyDescent="0.2">
      <c r="A79" s="22"/>
      <c r="B79" s="22"/>
      <c r="C79" s="23" t="s">
        <v>150</v>
      </c>
      <c r="D79" s="22"/>
      <c r="E79" s="22" t="s">
        <v>151</v>
      </c>
      <c r="F79" s="34" t="s">
        <v>153</v>
      </c>
      <c r="G79" s="31">
        <v>0</v>
      </c>
      <c r="H79" s="24" t="s">
        <v>151</v>
      </c>
    </row>
    <row r="80" spans="1:8" x14ac:dyDescent="0.2">
      <c r="A80" s="22"/>
      <c r="B80" s="22"/>
      <c r="C80" s="32"/>
      <c r="D80" s="22"/>
      <c r="E80" s="22"/>
      <c r="F80" s="33"/>
      <c r="G80" s="33"/>
      <c r="H80" s="24" t="s">
        <v>151</v>
      </c>
    </row>
    <row r="81" spans="1:8" x14ac:dyDescent="0.2">
      <c r="A81" s="22"/>
      <c r="B81" s="22"/>
      <c r="C81" s="23" t="s">
        <v>156</v>
      </c>
      <c r="D81" s="22"/>
      <c r="E81" s="22"/>
      <c r="F81" s="33"/>
      <c r="G81" s="33"/>
      <c r="H81" s="24" t="s">
        <v>151</v>
      </c>
    </row>
    <row r="82" spans="1:8" x14ac:dyDescent="0.2">
      <c r="A82" s="22"/>
      <c r="B82" s="22"/>
      <c r="C82" s="23" t="s">
        <v>150</v>
      </c>
      <c r="D82" s="22"/>
      <c r="E82" s="22" t="s">
        <v>151</v>
      </c>
      <c r="F82" s="34" t="s">
        <v>153</v>
      </c>
      <c r="G82" s="31">
        <v>0</v>
      </c>
      <c r="H82" s="24" t="s">
        <v>151</v>
      </c>
    </row>
    <row r="83" spans="1:8" x14ac:dyDescent="0.2">
      <c r="A83" s="22"/>
      <c r="B83" s="22"/>
      <c r="C83" s="32"/>
      <c r="D83" s="22"/>
      <c r="E83" s="22"/>
      <c r="F83" s="33"/>
      <c r="G83" s="33"/>
      <c r="H83" s="24" t="s">
        <v>151</v>
      </c>
    </row>
    <row r="84" spans="1:8" x14ac:dyDescent="0.2">
      <c r="A84" s="22"/>
      <c r="B84" s="22"/>
      <c r="C84" s="23" t="s">
        <v>157</v>
      </c>
      <c r="D84" s="22"/>
      <c r="E84" s="22"/>
      <c r="F84" s="33"/>
      <c r="G84" s="33"/>
      <c r="H84" s="24" t="s">
        <v>151</v>
      </c>
    </row>
    <row r="85" spans="1:8" x14ac:dyDescent="0.2">
      <c r="A85" s="22"/>
      <c r="B85" s="22"/>
      <c r="C85" s="23" t="s">
        <v>150</v>
      </c>
      <c r="D85" s="22"/>
      <c r="E85" s="22" t="s">
        <v>151</v>
      </c>
      <c r="F85" s="34" t="s">
        <v>153</v>
      </c>
      <c r="G85" s="31">
        <v>0</v>
      </c>
      <c r="H85" s="24" t="s">
        <v>151</v>
      </c>
    </row>
    <row r="86" spans="1:8" x14ac:dyDescent="0.2">
      <c r="A86" s="22"/>
      <c r="B86" s="22"/>
      <c r="C86" s="32"/>
      <c r="D86" s="22"/>
      <c r="E86" s="22"/>
      <c r="F86" s="33"/>
      <c r="G86" s="33"/>
      <c r="H86" s="24" t="s">
        <v>151</v>
      </c>
    </row>
    <row r="87" spans="1:8" x14ac:dyDescent="0.2">
      <c r="A87" s="22"/>
      <c r="B87" s="22"/>
      <c r="C87" s="23" t="s">
        <v>158</v>
      </c>
      <c r="D87" s="22"/>
      <c r="E87" s="22"/>
      <c r="F87" s="30">
        <v>150930.297984</v>
      </c>
      <c r="G87" s="31">
        <v>0.96873209000000005</v>
      </c>
      <c r="H87" s="24" t="s">
        <v>151</v>
      </c>
    </row>
    <row r="88" spans="1:8" x14ac:dyDescent="0.2">
      <c r="A88" s="22"/>
      <c r="B88" s="22"/>
      <c r="C88" s="32"/>
      <c r="D88" s="22"/>
      <c r="E88" s="22"/>
      <c r="F88" s="33"/>
      <c r="G88" s="33"/>
      <c r="H88" s="24" t="s">
        <v>151</v>
      </c>
    </row>
    <row r="89" spans="1:8" x14ac:dyDescent="0.2">
      <c r="A89" s="22"/>
      <c r="B89" s="22"/>
      <c r="C89" s="23" t="s">
        <v>159</v>
      </c>
      <c r="D89" s="22"/>
      <c r="E89" s="22"/>
      <c r="F89" s="33"/>
      <c r="G89" s="33"/>
      <c r="H89" s="24" t="s">
        <v>151</v>
      </c>
    </row>
    <row r="90" spans="1:8" x14ac:dyDescent="0.2">
      <c r="A90" s="22"/>
      <c r="B90" s="22"/>
      <c r="C90" s="23" t="s">
        <v>10</v>
      </c>
      <c r="D90" s="22"/>
      <c r="E90" s="22"/>
      <c r="F90" s="33"/>
      <c r="G90" s="33"/>
      <c r="H90" s="24" t="s">
        <v>151</v>
      </c>
    </row>
    <row r="91" spans="1:8" x14ac:dyDescent="0.2">
      <c r="A91" s="22"/>
      <c r="B91" s="22"/>
      <c r="C91" s="23" t="s">
        <v>150</v>
      </c>
      <c r="D91" s="22"/>
      <c r="E91" s="22" t="s">
        <v>151</v>
      </c>
      <c r="F91" s="34" t="s">
        <v>153</v>
      </c>
      <c r="G91" s="31">
        <v>0</v>
      </c>
      <c r="H91" s="24" t="s">
        <v>151</v>
      </c>
    </row>
    <row r="92" spans="1:8" x14ac:dyDescent="0.2">
      <c r="A92" s="22"/>
      <c r="B92" s="22"/>
      <c r="C92" s="32"/>
      <c r="D92" s="22"/>
      <c r="E92" s="22"/>
      <c r="F92" s="33"/>
      <c r="G92" s="33"/>
      <c r="H92" s="24" t="s">
        <v>151</v>
      </c>
    </row>
    <row r="93" spans="1:8" x14ac:dyDescent="0.2">
      <c r="A93" s="22"/>
      <c r="B93" s="22"/>
      <c r="C93" s="23" t="s">
        <v>160</v>
      </c>
      <c r="D93" s="22"/>
      <c r="E93" s="22"/>
      <c r="F93" s="22"/>
      <c r="G93" s="22"/>
      <c r="H93" s="24" t="s">
        <v>151</v>
      </c>
    </row>
    <row r="94" spans="1:8" x14ac:dyDescent="0.2">
      <c r="A94" s="22"/>
      <c r="B94" s="22"/>
      <c r="C94" s="23" t="s">
        <v>150</v>
      </c>
      <c r="D94" s="22"/>
      <c r="E94" s="22" t="s">
        <v>151</v>
      </c>
      <c r="F94" s="34" t="s">
        <v>153</v>
      </c>
      <c r="G94" s="31">
        <v>0</v>
      </c>
      <c r="H94" s="24" t="s">
        <v>151</v>
      </c>
    </row>
    <row r="95" spans="1:8" x14ac:dyDescent="0.2">
      <c r="A95" s="22"/>
      <c r="B95" s="22"/>
      <c r="C95" s="32"/>
      <c r="D95" s="22"/>
      <c r="E95" s="22"/>
      <c r="F95" s="33"/>
      <c r="G95" s="33"/>
      <c r="H95" s="24" t="s">
        <v>151</v>
      </c>
    </row>
    <row r="96" spans="1:8" x14ac:dyDescent="0.2">
      <c r="A96" s="22"/>
      <c r="B96" s="22"/>
      <c r="C96" s="23" t="s">
        <v>161</v>
      </c>
      <c r="D96" s="22"/>
      <c r="E96" s="22"/>
      <c r="F96" s="22"/>
      <c r="G96" s="22"/>
      <c r="H96" s="24" t="s">
        <v>151</v>
      </c>
    </row>
    <row r="97" spans="1:8" x14ac:dyDescent="0.2">
      <c r="A97" s="22"/>
      <c r="B97" s="22"/>
      <c r="C97" s="23" t="s">
        <v>150</v>
      </c>
      <c r="D97" s="22"/>
      <c r="E97" s="22" t="s">
        <v>151</v>
      </c>
      <c r="F97" s="34" t="s">
        <v>153</v>
      </c>
      <c r="G97" s="31">
        <v>0</v>
      </c>
      <c r="H97" s="24" t="s">
        <v>151</v>
      </c>
    </row>
    <row r="98" spans="1:8" x14ac:dyDescent="0.2">
      <c r="A98" s="22"/>
      <c r="B98" s="22"/>
      <c r="C98" s="32"/>
      <c r="D98" s="22"/>
      <c r="E98" s="22"/>
      <c r="F98" s="33"/>
      <c r="G98" s="33"/>
      <c r="H98" s="24" t="s">
        <v>151</v>
      </c>
    </row>
    <row r="99" spans="1:8" x14ac:dyDescent="0.2">
      <c r="A99" s="22"/>
      <c r="B99" s="22"/>
      <c r="C99" s="23" t="s">
        <v>162</v>
      </c>
      <c r="D99" s="22"/>
      <c r="E99" s="22"/>
      <c r="F99" s="33"/>
      <c r="G99" s="33"/>
      <c r="H99" s="24" t="s">
        <v>151</v>
      </c>
    </row>
    <row r="100" spans="1:8" x14ac:dyDescent="0.2">
      <c r="A100" s="22"/>
      <c r="B100" s="22"/>
      <c r="C100" s="23" t="s">
        <v>150</v>
      </c>
      <c r="D100" s="22"/>
      <c r="E100" s="22" t="s">
        <v>151</v>
      </c>
      <c r="F100" s="34" t="s">
        <v>153</v>
      </c>
      <c r="G100" s="31">
        <v>0</v>
      </c>
      <c r="H100" s="24" t="s">
        <v>151</v>
      </c>
    </row>
    <row r="101" spans="1:8" x14ac:dyDescent="0.2">
      <c r="A101" s="22"/>
      <c r="B101" s="22"/>
      <c r="C101" s="32"/>
      <c r="D101" s="22"/>
      <c r="E101" s="22"/>
      <c r="F101" s="33"/>
      <c r="G101" s="33"/>
      <c r="H101" s="24" t="s">
        <v>151</v>
      </c>
    </row>
    <row r="102" spans="1:8" x14ac:dyDescent="0.2">
      <c r="A102" s="22"/>
      <c r="B102" s="22"/>
      <c r="C102" s="23" t="s">
        <v>163</v>
      </c>
      <c r="D102" s="22"/>
      <c r="E102" s="22"/>
      <c r="F102" s="30">
        <v>0</v>
      </c>
      <c r="G102" s="31">
        <v>0</v>
      </c>
      <c r="H102" s="24" t="s">
        <v>151</v>
      </c>
    </row>
    <row r="103" spans="1:8" x14ac:dyDescent="0.2">
      <c r="A103" s="22"/>
      <c r="B103" s="22"/>
      <c r="C103" s="32"/>
      <c r="D103" s="22"/>
      <c r="E103" s="22"/>
      <c r="F103" s="33"/>
      <c r="G103" s="33"/>
      <c r="H103" s="24" t="s">
        <v>151</v>
      </c>
    </row>
    <row r="104" spans="1:8" x14ac:dyDescent="0.2">
      <c r="A104" s="22"/>
      <c r="B104" s="22"/>
      <c r="C104" s="23" t="s">
        <v>164</v>
      </c>
      <c r="D104" s="22"/>
      <c r="E104" s="22"/>
      <c r="F104" s="33"/>
      <c r="G104" s="33"/>
      <c r="H104" s="24" t="s">
        <v>151</v>
      </c>
    </row>
    <row r="105" spans="1:8" x14ac:dyDescent="0.2">
      <c r="A105" s="22"/>
      <c r="B105" s="22"/>
      <c r="C105" s="23" t="s">
        <v>165</v>
      </c>
      <c r="D105" s="22"/>
      <c r="E105" s="22"/>
      <c r="F105" s="33"/>
      <c r="G105" s="33"/>
      <c r="H105" s="24" t="s">
        <v>151</v>
      </c>
    </row>
    <row r="106" spans="1:8" x14ac:dyDescent="0.2">
      <c r="A106" s="22"/>
      <c r="B106" s="22"/>
      <c r="C106" s="23" t="s">
        <v>150</v>
      </c>
      <c r="D106" s="22"/>
      <c r="E106" s="22" t="s">
        <v>151</v>
      </c>
      <c r="F106" s="34" t="s">
        <v>153</v>
      </c>
      <c r="G106" s="31">
        <v>0</v>
      </c>
      <c r="H106" s="24" t="s">
        <v>151</v>
      </c>
    </row>
    <row r="107" spans="1:8" x14ac:dyDescent="0.2">
      <c r="A107" s="22"/>
      <c r="B107" s="22"/>
      <c r="C107" s="32"/>
      <c r="D107" s="22"/>
      <c r="E107" s="22"/>
      <c r="F107" s="33"/>
      <c r="G107" s="33"/>
      <c r="H107" s="24" t="s">
        <v>151</v>
      </c>
    </row>
    <row r="108" spans="1:8" x14ac:dyDescent="0.2">
      <c r="A108" s="22"/>
      <c r="B108" s="22"/>
      <c r="C108" s="23" t="s">
        <v>166</v>
      </c>
      <c r="D108" s="22"/>
      <c r="E108" s="22"/>
      <c r="F108" s="33"/>
      <c r="G108" s="33"/>
      <c r="H108" s="24" t="s">
        <v>151</v>
      </c>
    </row>
    <row r="109" spans="1:8" x14ac:dyDescent="0.2">
      <c r="A109" s="22"/>
      <c r="B109" s="22"/>
      <c r="C109" s="23" t="s">
        <v>150</v>
      </c>
      <c r="D109" s="22"/>
      <c r="E109" s="22" t="s">
        <v>151</v>
      </c>
      <c r="F109" s="34" t="s">
        <v>153</v>
      </c>
      <c r="G109" s="31">
        <v>0</v>
      </c>
      <c r="H109" s="24" t="s">
        <v>151</v>
      </c>
    </row>
    <row r="110" spans="1:8" x14ac:dyDescent="0.2">
      <c r="A110" s="22"/>
      <c r="B110" s="22"/>
      <c r="C110" s="32"/>
      <c r="D110" s="22"/>
      <c r="E110" s="22"/>
      <c r="F110" s="33"/>
      <c r="G110" s="33"/>
      <c r="H110" s="24" t="s">
        <v>151</v>
      </c>
    </row>
    <row r="111" spans="1:8" x14ac:dyDescent="0.2">
      <c r="A111" s="22"/>
      <c r="B111" s="22"/>
      <c r="C111" s="23" t="s">
        <v>167</v>
      </c>
      <c r="D111" s="22"/>
      <c r="E111" s="22"/>
      <c r="F111" s="33"/>
      <c r="G111" s="33"/>
      <c r="H111" s="24" t="s">
        <v>151</v>
      </c>
    </row>
    <row r="112" spans="1:8" x14ac:dyDescent="0.2">
      <c r="A112" s="22"/>
      <c r="B112" s="22"/>
      <c r="C112" s="23" t="s">
        <v>150</v>
      </c>
      <c r="D112" s="22"/>
      <c r="E112" s="22" t="s">
        <v>151</v>
      </c>
      <c r="F112" s="34" t="s">
        <v>153</v>
      </c>
      <c r="G112" s="31">
        <v>0</v>
      </c>
      <c r="H112" s="24" t="s">
        <v>151</v>
      </c>
    </row>
    <row r="113" spans="1:8" x14ac:dyDescent="0.2">
      <c r="A113" s="22"/>
      <c r="B113" s="22"/>
      <c r="C113" s="32"/>
      <c r="D113" s="22"/>
      <c r="E113" s="22"/>
      <c r="F113" s="33"/>
      <c r="G113" s="33"/>
      <c r="H113" s="24" t="s">
        <v>151</v>
      </c>
    </row>
    <row r="114" spans="1:8" x14ac:dyDescent="0.2">
      <c r="A114" s="22"/>
      <c r="B114" s="22"/>
      <c r="C114" s="23" t="s">
        <v>168</v>
      </c>
      <c r="D114" s="22"/>
      <c r="E114" s="22"/>
      <c r="F114" s="33"/>
      <c r="G114" s="33"/>
      <c r="H114" s="24" t="s">
        <v>151</v>
      </c>
    </row>
    <row r="115" spans="1:8" x14ac:dyDescent="0.2">
      <c r="A115" s="25">
        <v>1</v>
      </c>
      <c r="B115" s="26"/>
      <c r="C115" s="26" t="s">
        <v>169</v>
      </c>
      <c r="D115" s="26"/>
      <c r="E115" s="35"/>
      <c r="F115" s="28">
        <v>5149.852216796</v>
      </c>
      <c r="G115" s="29">
        <v>3.3053850000000003E-2</v>
      </c>
      <c r="H115" s="24">
        <v>6.66</v>
      </c>
    </row>
    <row r="116" spans="1:8" x14ac:dyDescent="0.2">
      <c r="A116" s="22"/>
      <c r="B116" s="22"/>
      <c r="C116" s="23" t="s">
        <v>150</v>
      </c>
      <c r="D116" s="22"/>
      <c r="E116" s="22" t="s">
        <v>151</v>
      </c>
      <c r="F116" s="30">
        <v>5149.852216796</v>
      </c>
      <c r="G116" s="31">
        <v>3.3053850000000003E-2</v>
      </c>
      <c r="H116" s="24" t="s">
        <v>151</v>
      </c>
    </row>
    <row r="117" spans="1:8" x14ac:dyDescent="0.2">
      <c r="A117" s="22"/>
      <c r="B117" s="22"/>
      <c r="C117" s="32"/>
      <c r="D117" s="22"/>
      <c r="E117" s="22"/>
      <c r="F117" s="33"/>
      <c r="G117" s="33"/>
      <c r="H117" s="24" t="s">
        <v>151</v>
      </c>
    </row>
    <row r="118" spans="1:8" x14ac:dyDescent="0.2">
      <c r="A118" s="22"/>
      <c r="B118" s="22"/>
      <c r="C118" s="23" t="s">
        <v>170</v>
      </c>
      <c r="D118" s="22"/>
      <c r="E118" s="22"/>
      <c r="F118" s="30">
        <v>5149.852216796</v>
      </c>
      <c r="G118" s="31">
        <v>3.3053850000000003E-2</v>
      </c>
      <c r="H118" s="24" t="s">
        <v>151</v>
      </c>
    </row>
    <row r="119" spans="1:8" x14ac:dyDescent="0.2">
      <c r="A119" s="22"/>
      <c r="B119" s="22"/>
      <c r="C119" s="33"/>
      <c r="D119" s="22"/>
      <c r="E119" s="22"/>
      <c r="F119" s="22"/>
      <c r="G119" s="22"/>
      <c r="H119" s="24" t="s">
        <v>151</v>
      </c>
    </row>
    <row r="120" spans="1:8" x14ac:dyDescent="0.2">
      <c r="A120" s="22"/>
      <c r="B120" s="22"/>
      <c r="C120" s="23" t="s">
        <v>171</v>
      </c>
      <c r="D120" s="22"/>
      <c r="E120" s="22"/>
      <c r="F120" s="22"/>
      <c r="G120" s="22"/>
      <c r="H120" s="24" t="s">
        <v>151</v>
      </c>
    </row>
    <row r="121" spans="1:8" x14ac:dyDescent="0.2">
      <c r="A121" s="22"/>
      <c r="B121" s="22"/>
      <c r="C121" s="23" t="s">
        <v>172</v>
      </c>
      <c r="D121" s="22"/>
      <c r="E121" s="22"/>
      <c r="F121" s="22"/>
      <c r="G121" s="22"/>
      <c r="H121" s="24" t="s">
        <v>151</v>
      </c>
    </row>
    <row r="122" spans="1:8" x14ac:dyDescent="0.2">
      <c r="A122" s="22"/>
      <c r="B122" s="22"/>
      <c r="C122" s="23" t="s">
        <v>150</v>
      </c>
      <c r="D122" s="22"/>
      <c r="E122" s="22" t="s">
        <v>151</v>
      </c>
      <c r="F122" s="34" t="s">
        <v>153</v>
      </c>
      <c r="G122" s="31">
        <v>0</v>
      </c>
      <c r="H122" s="24" t="s">
        <v>151</v>
      </c>
    </row>
    <row r="123" spans="1:8" x14ac:dyDescent="0.2">
      <c r="A123" s="22"/>
      <c r="B123" s="22"/>
      <c r="C123" s="32"/>
      <c r="D123" s="22"/>
      <c r="E123" s="22"/>
      <c r="F123" s="33"/>
      <c r="G123" s="33"/>
      <c r="H123" s="24" t="s">
        <v>151</v>
      </c>
    </row>
    <row r="124" spans="1:8" x14ac:dyDescent="0.2">
      <c r="A124" s="22"/>
      <c r="B124" s="22"/>
      <c r="C124" s="23" t="s">
        <v>173</v>
      </c>
      <c r="D124" s="22"/>
      <c r="E124" s="22"/>
      <c r="F124" s="22"/>
      <c r="G124" s="22"/>
      <c r="H124" s="24" t="s">
        <v>151</v>
      </c>
    </row>
    <row r="125" spans="1:8" x14ac:dyDescent="0.2">
      <c r="A125" s="22"/>
      <c r="B125" s="22"/>
      <c r="C125" s="23" t="s">
        <v>174</v>
      </c>
      <c r="D125" s="22"/>
      <c r="E125" s="22"/>
      <c r="F125" s="22"/>
      <c r="G125" s="22"/>
      <c r="H125" s="24" t="s">
        <v>151</v>
      </c>
    </row>
    <row r="126" spans="1:8" x14ac:dyDescent="0.2">
      <c r="A126" s="22"/>
      <c r="B126" s="22"/>
      <c r="C126" s="23" t="s">
        <v>150</v>
      </c>
      <c r="D126" s="22"/>
      <c r="E126" s="22" t="s">
        <v>151</v>
      </c>
      <c r="F126" s="34" t="s">
        <v>153</v>
      </c>
      <c r="G126" s="31">
        <v>0</v>
      </c>
      <c r="H126" s="24" t="s">
        <v>151</v>
      </c>
    </row>
    <row r="127" spans="1:8" x14ac:dyDescent="0.2">
      <c r="A127" s="22"/>
      <c r="B127" s="22"/>
      <c r="C127" s="32"/>
      <c r="D127" s="22"/>
      <c r="E127" s="22"/>
      <c r="F127" s="33"/>
      <c r="G127" s="33"/>
      <c r="H127" s="24" t="s">
        <v>151</v>
      </c>
    </row>
    <row r="128" spans="1:8" x14ac:dyDescent="0.2">
      <c r="A128" s="22"/>
      <c r="B128" s="22"/>
      <c r="C128" s="23" t="s">
        <v>175</v>
      </c>
      <c r="D128" s="22"/>
      <c r="E128" s="22"/>
      <c r="F128" s="33"/>
      <c r="G128" s="33"/>
      <c r="H128" s="24" t="s">
        <v>151</v>
      </c>
    </row>
    <row r="129" spans="1:16" x14ac:dyDescent="0.2">
      <c r="A129" s="22"/>
      <c r="B129" s="22"/>
      <c r="C129" s="23" t="s">
        <v>150</v>
      </c>
      <c r="D129" s="22"/>
      <c r="E129" s="22" t="s">
        <v>151</v>
      </c>
      <c r="F129" s="34" t="s">
        <v>153</v>
      </c>
      <c r="G129" s="31">
        <v>0</v>
      </c>
      <c r="H129" s="24" t="s">
        <v>151</v>
      </c>
    </row>
    <row r="130" spans="1:16" x14ac:dyDescent="0.2">
      <c r="A130" s="22"/>
      <c r="B130" s="22"/>
      <c r="C130" s="32"/>
      <c r="D130" s="22"/>
      <c r="E130" s="22"/>
      <c r="F130" s="33"/>
      <c r="G130" s="33"/>
      <c r="H130" s="24" t="s">
        <v>151</v>
      </c>
    </row>
    <row r="131" spans="1:16" x14ac:dyDescent="0.2">
      <c r="A131" s="35"/>
      <c r="B131" s="26"/>
      <c r="C131" s="26" t="s">
        <v>176</v>
      </c>
      <c r="D131" s="26"/>
      <c r="E131" s="35"/>
      <c r="F131" s="28">
        <v>-278.24761419999999</v>
      </c>
      <c r="G131" s="29">
        <v>-1.7859099999999999E-3</v>
      </c>
      <c r="H131" s="24" t="s">
        <v>151</v>
      </c>
    </row>
    <row r="132" spans="1:16" x14ac:dyDescent="0.2">
      <c r="A132" s="32"/>
      <c r="B132" s="32"/>
      <c r="C132" s="23" t="s">
        <v>177</v>
      </c>
      <c r="D132" s="33"/>
      <c r="E132" s="33"/>
      <c r="F132" s="30">
        <v>155801.902586596</v>
      </c>
      <c r="G132" s="36">
        <v>1.00000003</v>
      </c>
      <c r="H132" s="24" t="s">
        <v>151</v>
      </c>
    </row>
    <row r="133" spans="1:16" x14ac:dyDescent="0.2">
      <c r="A133" s="37"/>
      <c r="B133" s="37"/>
      <c r="C133" s="37"/>
      <c r="D133" s="38"/>
      <c r="E133" s="38"/>
      <c r="F133" s="38"/>
      <c r="G133" s="38"/>
    </row>
    <row r="134" spans="1:16" x14ac:dyDescent="0.2">
      <c r="A134" s="39"/>
      <c r="B134" s="230" t="s">
        <v>901</v>
      </c>
      <c r="C134" s="230"/>
      <c r="D134" s="230"/>
      <c r="E134" s="230"/>
      <c r="F134" s="230"/>
      <c r="G134" s="230"/>
      <c r="H134" s="230"/>
    </row>
    <row r="135" spans="1:16" x14ac:dyDescent="0.2">
      <c r="A135" s="39"/>
      <c r="B135" s="230" t="s">
        <v>902</v>
      </c>
      <c r="C135" s="230"/>
      <c r="D135" s="230"/>
      <c r="E135" s="230"/>
      <c r="F135" s="230"/>
      <c r="G135" s="230"/>
      <c r="H135" s="230"/>
    </row>
    <row r="136" spans="1:16" x14ac:dyDescent="0.2">
      <c r="A136" s="39"/>
      <c r="B136" s="230" t="s">
        <v>903</v>
      </c>
      <c r="C136" s="230"/>
      <c r="D136" s="230"/>
      <c r="E136" s="230"/>
      <c r="F136" s="230"/>
      <c r="G136" s="230"/>
      <c r="H136" s="230"/>
    </row>
    <row r="137" spans="1:16" s="43" customFormat="1" ht="66.75" customHeight="1" x14ac:dyDescent="0.25">
      <c r="A137" s="42"/>
      <c r="B137" s="231" t="s">
        <v>904</v>
      </c>
      <c r="C137" s="231"/>
      <c r="D137" s="231"/>
      <c r="E137" s="231"/>
      <c r="F137" s="231"/>
      <c r="G137" s="231"/>
      <c r="H137" s="231"/>
      <c r="I137"/>
      <c r="J137"/>
      <c r="K137"/>
      <c r="L137"/>
      <c r="M137"/>
      <c r="N137"/>
      <c r="O137"/>
      <c r="P137"/>
    </row>
    <row r="138" spans="1:16" x14ac:dyDescent="0.2">
      <c r="A138" s="39"/>
      <c r="B138" s="230" t="s">
        <v>905</v>
      </c>
      <c r="C138" s="230"/>
      <c r="D138" s="230"/>
      <c r="E138" s="230"/>
      <c r="F138" s="230"/>
      <c r="G138" s="230"/>
      <c r="H138" s="230"/>
    </row>
    <row r="139" spans="1:16" x14ac:dyDescent="0.2">
      <c r="A139" s="44"/>
      <c r="B139" s="44"/>
      <c r="C139" s="44"/>
      <c r="D139" s="45"/>
      <c r="E139" s="45"/>
      <c r="F139" s="45"/>
      <c r="G139" s="45"/>
    </row>
    <row r="140" spans="1:16" x14ac:dyDescent="0.2">
      <c r="A140" s="44"/>
      <c r="B140" s="232" t="s">
        <v>178</v>
      </c>
      <c r="C140" s="233"/>
      <c r="D140" s="234"/>
      <c r="E140" s="46"/>
      <c r="F140" s="45"/>
      <c r="G140" s="45"/>
    </row>
    <row r="141" spans="1:16" x14ac:dyDescent="0.2">
      <c r="A141" s="44"/>
      <c r="B141" s="227" t="s">
        <v>179</v>
      </c>
      <c r="C141" s="228"/>
      <c r="D141" s="23" t="s">
        <v>180</v>
      </c>
      <c r="E141" s="46"/>
      <c r="F141" s="45"/>
      <c r="G141" s="45"/>
    </row>
    <row r="142" spans="1:16" x14ac:dyDescent="0.2">
      <c r="A142" s="44"/>
      <c r="B142" s="227" t="s">
        <v>181</v>
      </c>
      <c r="C142" s="228"/>
      <c r="D142" s="23" t="s">
        <v>180</v>
      </c>
      <c r="E142" s="46"/>
      <c r="F142" s="45"/>
      <c r="G142" s="45"/>
    </row>
    <row r="143" spans="1:16" x14ac:dyDescent="0.2">
      <c r="A143" s="44"/>
      <c r="B143" s="227" t="s">
        <v>182</v>
      </c>
      <c r="C143" s="228"/>
      <c r="D143" s="33" t="s">
        <v>151</v>
      </c>
      <c r="E143" s="46"/>
      <c r="F143" s="45"/>
      <c r="G143" s="45"/>
    </row>
    <row r="144" spans="1:16" x14ac:dyDescent="0.2">
      <c r="A144" s="48"/>
      <c r="B144" s="49" t="s">
        <v>151</v>
      </c>
      <c r="C144" s="49" t="s">
        <v>908</v>
      </c>
      <c r="D144" s="49" t="s">
        <v>183</v>
      </c>
      <c r="E144" s="48"/>
      <c r="F144" s="48"/>
      <c r="G144" s="48"/>
      <c r="H144" s="48"/>
    </row>
    <row r="145" spans="1:7" x14ac:dyDescent="0.2">
      <c r="A145" s="50"/>
      <c r="B145" s="51" t="s">
        <v>184</v>
      </c>
      <c r="C145" s="52">
        <v>45596</v>
      </c>
      <c r="D145" s="52">
        <v>45626</v>
      </c>
      <c r="E145" s="50"/>
      <c r="F145" s="50"/>
      <c r="G145" s="50"/>
    </row>
    <row r="146" spans="1:7" x14ac:dyDescent="0.2">
      <c r="A146" s="50"/>
      <c r="B146" s="26" t="s">
        <v>185</v>
      </c>
      <c r="C146" s="53">
        <v>224.40880000000001</v>
      </c>
      <c r="D146" s="53">
        <v>226.3725</v>
      </c>
      <c r="E146" s="50"/>
      <c r="F146" s="54"/>
      <c r="G146" s="55"/>
    </row>
    <row r="147" spans="1:7" x14ac:dyDescent="0.2">
      <c r="A147" s="50"/>
      <c r="B147" s="26" t="s">
        <v>1080</v>
      </c>
      <c r="C147" s="53">
        <v>20.251799999999999</v>
      </c>
      <c r="D147" s="53">
        <v>20.428999999999998</v>
      </c>
      <c r="E147" s="50"/>
      <c r="F147" s="54"/>
      <c r="G147" s="55"/>
    </row>
    <row r="148" spans="1:7" x14ac:dyDescent="0.2">
      <c r="A148" s="50"/>
      <c r="B148" s="26" t="s">
        <v>186</v>
      </c>
      <c r="C148" s="53">
        <v>212.63740000000001</v>
      </c>
      <c r="D148" s="53">
        <v>214.40119999999999</v>
      </c>
      <c r="E148" s="50"/>
      <c r="F148" s="54"/>
      <c r="G148" s="55"/>
    </row>
    <row r="149" spans="1:7" x14ac:dyDescent="0.2">
      <c r="A149" s="50"/>
      <c r="B149" s="26" t="s">
        <v>1081</v>
      </c>
      <c r="C149" s="53">
        <v>16.730399999999999</v>
      </c>
      <c r="D149" s="53">
        <v>16.869199999999999</v>
      </c>
      <c r="E149" s="50"/>
      <c r="F149" s="54"/>
      <c r="G149" s="55"/>
    </row>
    <row r="150" spans="1:7" x14ac:dyDescent="0.2">
      <c r="A150" s="50"/>
      <c r="B150" s="50"/>
      <c r="C150" s="50"/>
      <c r="D150" s="50"/>
      <c r="E150" s="50"/>
      <c r="F150" s="50"/>
      <c r="G150" s="50"/>
    </row>
    <row r="151" spans="1:7" x14ac:dyDescent="0.2">
      <c r="A151" s="48"/>
      <c r="B151" s="235" t="s">
        <v>910</v>
      </c>
      <c r="C151" s="236"/>
      <c r="D151" s="47" t="s">
        <v>180</v>
      </c>
      <c r="E151" s="48"/>
      <c r="F151" s="48"/>
      <c r="G151" s="48"/>
    </row>
    <row r="152" spans="1:7" x14ac:dyDescent="0.2">
      <c r="A152" s="48"/>
      <c r="B152" s="91"/>
      <c r="C152" s="91"/>
      <c r="D152" s="91"/>
      <c r="E152" s="48"/>
      <c r="F152" s="48"/>
      <c r="G152" s="48"/>
    </row>
    <row r="153" spans="1:7" x14ac:dyDescent="0.2">
      <c r="A153" s="48"/>
      <c r="B153" s="235" t="s">
        <v>187</v>
      </c>
      <c r="C153" s="236"/>
      <c r="D153" s="47" t="s">
        <v>180</v>
      </c>
      <c r="E153" s="58"/>
      <c r="F153" s="48"/>
      <c r="G153" s="48"/>
    </row>
    <row r="154" spans="1:7" x14ac:dyDescent="0.2">
      <c r="A154" s="48"/>
      <c r="B154" s="235" t="s">
        <v>188</v>
      </c>
      <c r="C154" s="236"/>
      <c r="D154" s="47" t="s">
        <v>180</v>
      </c>
      <c r="E154" s="58"/>
      <c r="F154" s="48"/>
      <c r="G154" s="48"/>
    </row>
    <row r="155" spans="1:7" x14ac:dyDescent="0.2">
      <c r="A155" s="48"/>
      <c r="B155" s="235" t="s">
        <v>189</v>
      </c>
      <c r="C155" s="236"/>
      <c r="D155" s="47" t="s">
        <v>180</v>
      </c>
      <c r="E155" s="58"/>
      <c r="F155" s="48"/>
      <c r="G155" s="48"/>
    </row>
    <row r="156" spans="1:7" x14ac:dyDescent="0.2">
      <c r="A156" s="48"/>
      <c r="B156" s="235" t="s">
        <v>190</v>
      </c>
      <c r="C156" s="236"/>
      <c r="D156" s="59">
        <v>0.22755555660695961</v>
      </c>
      <c r="E156" s="48"/>
      <c r="F156" s="40"/>
      <c r="G156" s="60"/>
    </row>
    <row r="158" spans="1:7" x14ac:dyDescent="0.2">
      <c r="B158" s="237" t="s">
        <v>1039</v>
      </c>
      <c r="C158" s="237"/>
    </row>
    <row r="160" spans="1:7" ht="153.75" customHeight="1" x14ac:dyDescent="0.2"/>
    <row r="163" spans="2:10" x14ac:dyDescent="0.2">
      <c r="B163" s="61" t="s">
        <v>1040</v>
      </c>
      <c r="C163" s="62"/>
      <c r="D163" s="61" t="s">
        <v>1041</v>
      </c>
    </row>
    <row r="164" spans="2:10" x14ac:dyDescent="0.2">
      <c r="B164" s="61" t="s">
        <v>1071</v>
      </c>
      <c r="D164" s="61" t="s">
        <v>1071</v>
      </c>
    </row>
    <row r="165" spans="2:10" ht="165" customHeight="1" x14ac:dyDescent="0.2"/>
    <row r="167" spans="2:10" x14ac:dyDescent="0.2">
      <c r="J167" s="21"/>
    </row>
  </sheetData>
  <mergeCells count="18">
    <mergeCell ref="B158:C158"/>
    <mergeCell ref="B142:C142"/>
    <mergeCell ref="B143:C143"/>
    <mergeCell ref="B151:C151"/>
    <mergeCell ref="B155:C155"/>
    <mergeCell ref="B156:C156"/>
    <mergeCell ref="B153:C153"/>
    <mergeCell ref="B154:C154"/>
    <mergeCell ref="B141:C141"/>
    <mergeCell ref="A1:H1"/>
    <mergeCell ref="A2:H2"/>
    <mergeCell ref="A3:H3"/>
    <mergeCell ref="B134:H134"/>
    <mergeCell ref="B135:H135"/>
    <mergeCell ref="B136:H136"/>
    <mergeCell ref="B137:H137"/>
    <mergeCell ref="B138:H138"/>
    <mergeCell ref="B140:D140"/>
  </mergeCells>
  <hyperlinks>
    <hyperlink ref="I1" location="Index!B2" display="Index" xr:uid="{AA9771D3-BCD8-495E-8509-D99FF0C5AE2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E0F43-641D-4E60-A2DD-59BD24732436}">
  <sheetPr>
    <outlinePr summaryBelow="0" summaryRight="0"/>
  </sheetPr>
  <dimension ref="A1:P144"/>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821</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1839000</v>
      </c>
      <c r="F7" s="28">
        <v>33029.359499999999</v>
      </c>
      <c r="G7" s="29">
        <v>9.5672770000000004E-2</v>
      </c>
      <c r="H7" s="24" t="s">
        <v>151</v>
      </c>
    </row>
    <row r="8" spans="1:9" x14ac:dyDescent="0.2">
      <c r="A8" s="25">
        <v>2</v>
      </c>
      <c r="B8" s="26" t="s">
        <v>37</v>
      </c>
      <c r="C8" s="26" t="s">
        <v>38</v>
      </c>
      <c r="D8" s="26" t="s">
        <v>39</v>
      </c>
      <c r="E8" s="27">
        <v>2365000</v>
      </c>
      <c r="F8" s="28">
        <v>30747.365000000002</v>
      </c>
      <c r="G8" s="29">
        <v>8.9062749999999996E-2</v>
      </c>
      <c r="H8" s="24" t="s">
        <v>151</v>
      </c>
    </row>
    <row r="9" spans="1:9" x14ac:dyDescent="0.2">
      <c r="A9" s="25">
        <v>3</v>
      </c>
      <c r="B9" s="26" t="s">
        <v>11</v>
      </c>
      <c r="C9" s="26" t="s">
        <v>12</v>
      </c>
      <c r="D9" s="26" t="s">
        <v>13</v>
      </c>
      <c r="E9" s="27">
        <v>555000</v>
      </c>
      <c r="F9" s="28">
        <v>20672.64</v>
      </c>
      <c r="G9" s="29">
        <v>5.9880320000000001E-2</v>
      </c>
      <c r="H9" s="24" t="s">
        <v>151</v>
      </c>
    </row>
    <row r="10" spans="1:9" x14ac:dyDescent="0.2">
      <c r="A10" s="25">
        <v>4</v>
      </c>
      <c r="B10" s="26" t="s">
        <v>344</v>
      </c>
      <c r="C10" s="26" t="s">
        <v>345</v>
      </c>
      <c r="D10" s="26" t="s">
        <v>207</v>
      </c>
      <c r="E10" s="27">
        <v>1067000</v>
      </c>
      <c r="F10" s="28">
        <v>19823.2595</v>
      </c>
      <c r="G10" s="29">
        <v>5.742001E-2</v>
      </c>
      <c r="H10" s="24" t="s">
        <v>151</v>
      </c>
    </row>
    <row r="11" spans="1:9" x14ac:dyDescent="0.2">
      <c r="A11" s="25">
        <v>5</v>
      </c>
      <c r="B11" s="26" t="s">
        <v>17</v>
      </c>
      <c r="C11" s="26" t="s">
        <v>18</v>
      </c>
      <c r="D11" s="26" t="s">
        <v>19</v>
      </c>
      <c r="E11" s="27">
        <v>1504000</v>
      </c>
      <c r="F11" s="28">
        <v>19434.687999999998</v>
      </c>
      <c r="G11" s="29">
        <v>5.6294469999999999E-2</v>
      </c>
      <c r="H11" s="24" t="s">
        <v>151</v>
      </c>
    </row>
    <row r="12" spans="1:9" x14ac:dyDescent="0.2">
      <c r="A12" s="25">
        <v>6</v>
      </c>
      <c r="B12" s="26" t="s">
        <v>14</v>
      </c>
      <c r="C12" s="26" t="s">
        <v>15</v>
      </c>
      <c r="D12" s="26" t="s">
        <v>16</v>
      </c>
      <c r="E12" s="27">
        <v>977000</v>
      </c>
      <c r="F12" s="28">
        <v>15897.255499999999</v>
      </c>
      <c r="G12" s="29">
        <v>4.6047949999999997E-2</v>
      </c>
      <c r="H12" s="24" t="s">
        <v>151</v>
      </c>
    </row>
    <row r="13" spans="1:9" x14ac:dyDescent="0.2">
      <c r="A13" s="25">
        <v>7</v>
      </c>
      <c r="B13" s="26" t="s">
        <v>53</v>
      </c>
      <c r="C13" s="26" t="s">
        <v>54</v>
      </c>
      <c r="D13" s="26" t="s">
        <v>39</v>
      </c>
      <c r="E13" s="27">
        <v>1717000</v>
      </c>
      <c r="F13" s="28">
        <v>14404.771500000001</v>
      </c>
      <c r="G13" s="29">
        <v>4.1724829999999997E-2</v>
      </c>
      <c r="H13" s="24" t="s">
        <v>151</v>
      </c>
    </row>
    <row r="14" spans="1:9" x14ac:dyDescent="0.2">
      <c r="A14" s="25">
        <v>8</v>
      </c>
      <c r="B14" s="26" t="s">
        <v>346</v>
      </c>
      <c r="C14" s="26" t="s">
        <v>347</v>
      </c>
      <c r="D14" s="26" t="s">
        <v>39</v>
      </c>
      <c r="E14" s="27">
        <v>1109000</v>
      </c>
      <c r="F14" s="28">
        <v>12601.566999999999</v>
      </c>
      <c r="G14" s="29">
        <v>3.650167E-2</v>
      </c>
      <c r="H14" s="24" t="s">
        <v>151</v>
      </c>
    </row>
    <row r="15" spans="1:9" ht="25.5" x14ac:dyDescent="0.2">
      <c r="A15" s="25">
        <v>9</v>
      </c>
      <c r="B15" s="26" t="s">
        <v>352</v>
      </c>
      <c r="C15" s="26" t="s">
        <v>353</v>
      </c>
      <c r="D15" s="26" t="s">
        <v>210</v>
      </c>
      <c r="E15" s="27">
        <v>662000</v>
      </c>
      <c r="F15" s="28">
        <v>11789.558000000001</v>
      </c>
      <c r="G15" s="29">
        <v>3.4149609999999997E-2</v>
      </c>
      <c r="H15" s="24" t="s">
        <v>151</v>
      </c>
    </row>
    <row r="16" spans="1:9" x14ac:dyDescent="0.2">
      <c r="A16" s="25">
        <v>10</v>
      </c>
      <c r="B16" s="26" t="s">
        <v>546</v>
      </c>
      <c r="C16" s="26" t="s">
        <v>547</v>
      </c>
      <c r="D16" s="26" t="s">
        <v>207</v>
      </c>
      <c r="E16" s="27">
        <v>596688</v>
      </c>
      <c r="F16" s="28">
        <v>10217.088624</v>
      </c>
      <c r="G16" s="29">
        <v>2.9594800000000001E-2</v>
      </c>
      <c r="H16" s="24" t="s">
        <v>151</v>
      </c>
    </row>
    <row r="17" spans="1:8" ht="25.5" x14ac:dyDescent="0.2">
      <c r="A17" s="25">
        <v>11</v>
      </c>
      <c r="B17" s="26" t="s">
        <v>366</v>
      </c>
      <c r="C17" s="26" t="s">
        <v>367</v>
      </c>
      <c r="D17" s="26" t="s">
        <v>210</v>
      </c>
      <c r="E17" s="27">
        <v>846290</v>
      </c>
      <c r="F17" s="28">
        <v>10174.944670000001</v>
      </c>
      <c r="G17" s="29">
        <v>2.9472720000000001E-2</v>
      </c>
      <c r="H17" s="24" t="s">
        <v>151</v>
      </c>
    </row>
    <row r="18" spans="1:8" x14ac:dyDescent="0.2">
      <c r="A18" s="25">
        <v>12</v>
      </c>
      <c r="B18" s="26" t="s">
        <v>350</v>
      </c>
      <c r="C18" s="26" t="s">
        <v>351</v>
      </c>
      <c r="D18" s="26" t="s">
        <v>39</v>
      </c>
      <c r="E18" s="27">
        <v>496353</v>
      </c>
      <c r="F18" s="28">
        <v>8761.8713325000008</v>
      </c>
      <c r="G18" s="29">
        <v>2.5379619999999999E-2</v>
      </c>
      <c r="H18" s="24" t="s">
        <v>151</v>
      </c>
    </row>
    <row r="19" spans="1:8" x14ac:dyDescent="0.2">
      <c r="A19" s="25">
        <v>13</v>
      </c>
      <c r="B19" s="26" t="s">
        <v>354</v>
      </c>
      <c r="C19" s="26" t="s">
        <v>355</v>
      </c>
      <c r="D19" s="26" t="s">
        <v>240</v>
      </c>
      <c r="E19" s="27">
        <v>1187500</v>
      </c>
      <c r="F19" s="28">
        <v>7376.75</v>
      </c>
      <c r="G19" s="29">
        <v>2.1367480000000001E-2</v>
      </c>
      <c r="H19" s="24" t="s">
        <v>151</v>
      </c>
    </row>
    <row r="20" spans="1:8" x14ac:dyDescent="0.2">
      <c r="A20" s="25">
        <v>14</v>
      </c>
      <c r="B20" s="26" t="s">
        <v>542</v>
      </c>
      <c r="C20" s="26" t="s">
        <v>543</v>
      </c>
      <c r="D20" s="26" t="s">
        <v>277</v>
      </c>
      <c r="E20" s="27">
        <v>66000</v>
      </c>
      <c r="F20" s="28">
        <v>7308.9719999999998</v>
      </c>
      <c r="G20" s="29">
        <v>2.117115E-2</v>
      </c>
      <c r="H20" s="24" t="s">
        <v>151</v>
      </c>
    </row>
    <row r="21" spans="1:8" x14ac:dyDescent="0.2">
      <c r="A21" s="25">
        <v>15</v>
      </c>
      <c r="B21" s="26" t="s">
        <v>20</v>
      </c>
      <c r="C21" s="26" t="s">
        <v>21</v>
      </c>
      <c r="D21" s="26" t="s">
        <v>22</v>
      </c>
      <c r="E21" s="27">
        <v>1967000</v>
      </c>
      <c r="F21" s="28">
        <v>7152.9955</v>
      </c>
      <c r="G21" s="29">
        <v>2.0719350000000001E-2</v>
      </c>
      <c r="H21" s="24" t="s">
        <v>151</v>
      </c>
    </row>
    <row r="22" spans="1:8" ht="25.5" x14ac:dyDescent="0.2">
      <c r="A22" s="25">
        <v>16</v>
      </c>
      <c r="B22" s="26" t="s">
        <v>23</v>
      </c>
      <c r="C22" s="26" t="s">
        <v>24</v>
      </c>
      <c r="D22" s="26" t="s">
        <v>25</v>
      </c>
      <c r="E22" s="27">
        <v>62000</v>
      </c>
      <c r="F22" s="28">
        <v>6945.3329999999996</v>
      </c>
      <c r="G22" s="29">
        <v>2.0117840000000001E-2</v>
      </c>
      <c r="H22" s="24" t="s">
        <v>151</v>
      </c>
    </row>
    <row r="23" spans="1:8" x14ac:dyDescent="0.2">
      <c r="A23" s="25">
        <v>17</v>
      </c>
      <c r="B23" s="26" t="s">
        <v>360</v>
      </c>
      <c r="C23" s="26" t="s">
        <v>361</v>
      </c>
      <c r="D23" s="26" t="s">
        <v>362</v>
      </c>
      <c r="E23" s="27">
        <v>1033842</v>
      </c>
      <c r="F23" s="28">
        <v>6784.0712039999999</v>
      </c>
      <c r="G23" s="29">
        <v>1.9650730000000002E-2</v>
      </c>
      <c r="H23" s="24" t="s">
        <v>151</v>
      </c>
    </row>
    <row r="24" spans="1:8" x14ac:dyDescent="0.2">
      <c r="A24" s="25">
        <v>18</v>
      </c>
      <c r="B24" s="26" t="s">
        <v>544</v>
      </c>
      <c r="C24" s="26" t="s">
        <v>545</v>
      </c>
      <c r="D24" s="26" t="s">
        <v>277</v>
      </c>
      <c r="E24" s="27">
        <v>70454</v>
      </c>
      <c r="F24" s="28">
        <v>6364.567771</v>
      </c>
      <c r="G24" s="29">
        <v>1.8435590000000002E-2</v>
      </c>
      <c r="H24" s="24" t="s">
        <v>151</v>
      </c>
    </row>
    <row r="25" spans="1:8" x14ac:dyDescent="0.2">
      <c r="A25" s="25">
        <v>19</v>
      </c>
      <c r="B25" s="26" t="s">
        <v>95</v>
      </c>
      <c r="C25" s="26" t="s">
        <v>96</v>
      </c>
      <c r="D25" s="26" t="s">
        <v>97</v>
      </c>
      <c r="E25" s="27">
        <v>145000</v>
      </c>
      <c r="F25" s="28">
        <v>6349.4049999999997</v>
      </c>
      <c r="G25" s="29">
        <v>1.8391669999999999E-2</v>
      </c>
      <c r="H25" s="24" t="s">
        <v>151</v>
      </c>
    </row>
    <row r="26" spans="1:8" x14ac:dyDescent="0.2">
      <c r="A26" s="25">
        <v>20</v>
      </c>
      <c r="B26" s="26" t="s">
        <v>368</v>
      </c>
      <c r="C26" s="26" t="s">
        <v>369</v>
      </c>
      <c r="D26" s="26" t="s">
        <v>277</v>
      </c>
      <c r="E26" s="27">
        <v>729850</v>
      </c>
      <c r="F26" s="28">
        <v>5739.9053249999997</v>
      </c>
      <c r="G26" s="29">
        <v>1.6626200000000001E-2</v>
      </c>
      <c r="H26" s="24" t="s">
        <v>151</v>
      </c>
    </row>
    <row r="27" spans="1:8" x14ac:dyDescent="0.2">
      <c r="A27" s="25">
        <v>21</v>
      </c>
      <c r="B27" s="26" t="s">
        <v>450</v>
      </c>
      <c r="C27" s="26" t="s">
        <v>451</v>
      </c>
      <c r="D27" s="26" t="s">
        <v>207</v>
      </c>
      <c r="E27" s="27">
        <v>285965</v>
      </c>
      <c r="F27" s="28">
        <v>5284.7761824999998</v>
      </c>
      <c r="G27" s="29">
        <v>1.5307869999999999E-2</v>
      </c>
      <c r="H27" s="24" t="s">
        <v>151</v>
      </c>
    </row>
    <row r="28" spans="1:8" x14ac:dyDescent="0.2">
      <c r="A28" s="25">
        <v>22</v>
      </c>
      <c r="B28" s="26" t="s">
        <v>460</v>
      </c>
      <c r="C28" s="26" t="s">
        <v>461</v>
      </c>
      <c r="D28" s="26" t="s">
        <v>39</v>
      </c>
      <c r="E28" s="27">
        <v>501465</v>
      </c>
      <c r="F28" s="28">
        <v>4993.8392025000003</v>
      </c>
      <c r="G28" s="29">
        <v>1.446514E-2</v>
      </c>
      <c r="H28" s="24" t="s">
        <v>151</v>
      </c>
    </row>
    <row r="29" spans="1:8" x14ac:dyDescent="0.2">
      <c r="A29" s="25">
        <v>23</v>
      </c>
      <c r="B29" s="26" t="s">
        <v>342</v>
      </c>
      <c r="C29" s="26" t="s">
        <v>343</v>
      </c>
      <c r="D29" s="26" t="s">
        <v>198</v>
      </c>
      <c r="E29" s="27">
        <v>1538000</v>
      </c>
      <c r="F29" s="28">
        <v>4302.7088000000003</v>
      </c>
      <c r="G29" s="29">
        <v>1.2463220000000001E-2</v>
      </c>
      <c r="H29" s="24" t="s">
        <v>151</v>
      </c>
    </row>
    <row r="30" spans="1:8" x14ac:dyDescent="0.2">
      <c r="A30" s="25">
        <v>24</v>
      </c>
      <c r="B30" s="26" t="s">
        <v>234</v>
      </c>
      <c r="C30" s="26" t="s">
        <v>235</v>
      </c>
      <c r="D30" s="26" t="s">
        <v>198</v>
      </c>
      <c r="E30" s="27">
        <v>47000</v>
      </c>
      <c r="F30" s="28">
        <v>3879.991</v>
      </c>
      <c r="G30" s="29">
        <v>1.123877E-2</v>
      </c>
      <c r="H30" s="24" t="s">
        <v>151</v>
      </c>
    </row>
    <row r="31" spans="1:8" x14ac:dyDescent="0.2">
      <c r="A31" s="25">
        <v>25</v>
      </c>
      <c r="B31" s="26" t="s">
        <v>231</v>
      </c>
      <c r="C31" s="26" t="s">
        <v>232</v>
      </c>
      <c r="D31" s="26" t="s">
        <v>233</v>
      </c>
      <c r="E31" s="27">
        <v>586911</v>
      </c>
      <c r="F31" s="28">
        <v>3782.9348504999998</v>
      </c>
      <c r="G31" s="29">
        <v>1.0957639999999999E-2</v>
      </c>
      <c r="H31" s="24" t="s">
        <v>151</v>
      </c>
    </row>
    <row r="32" spans="1:8" ht="25.5" x14ac:dyDescent="0.2">
      <c r="A32" s="25">
        <v>26</v>
      </c>
      <c r="B32" s="26" t="s">
        <v>380</v>
      </c>
      <c r="C32" s="26" t="s">
        <v>381</v>
      </c>
      <c r="D32" s="26" t="s">
        <v>210</v>
      </c>
      <c r="E32" s="27">
        <v>290000</v>
      </c>
      <c r="F32" s="28">
        <v>3661.54</v>
      </c>
      <c r="G32" s="29">
        <v>1.0606010000000001E-2</v>
      </c>
      <c r="H32" s="24" t="s">
        <v>151</v>
      </c>
    </row>
    <row r="33" spans="1:8" x14ac:dyDescent="0.2">
      <c r="A33" s="25">
        <v>27</v>
      </c>
      <c r="B33" s="26" t="s">
        <v>540</v>
      </c>
      <c r="C33" s="26" t="s">
        <v>541</v>
      </c>
      <c r="D33" s="26" t="s">
        <v>240</v>
      </c>
      <c r="E33" s="27">
        <v>237000</v>
      </c>
      <c r="F33" s="28">
        <v>3623.9670000000001</v>
      </c>
      <c r="G33" s="29">
        <v>1.049718E-2</v>
      </c>
      <c r="H33" s="24" t="s">
        <v>151</v>
      </c>
    </row>
    <row r="34" spans="1:8" x14ac:dyDescent="0.2">
      <c r="A34" s="25">
        <v>28</v>
      </c>
      <c r="B34" s="26" t="s">
        <v>731</v>
      </c>
      <c r="C34" s="26" t="s">
        <v>732</v>
      </c>
      <c r="D34" s="26" t="s">
        <v>301</v>
      </c>
      <c r="E34" s="27">
        <v>185305</v>
      </c>
      <c r="F34" s="28">
        <v>3450.1011425000002</v>
      </c>
      <c r="G34" s="29">
        <v>9.9935600000000003E-3</v>
      </c>
      <c r="H34" s="24" t="s">
        <v>151</v>
      </c>
    </row>
    <row r="35" spans="1:8" x14ac:dyDescent="0.2">
      <c r="A35" s="25">
        <v>29</v>
      </c>
      <c r="B35" s="26" t="s">
        <v>275</v>
      </c>
      <c r="C35" s="26" t="s">
        <v>276</v>
      </c>
      <c r="D35" s="26" t="s">
        <v>277</v>
      </c>
      <c r="E35" s="27">
        <v>140774</v>
      </c>
      <c r="F35" s="28">
        <v>3427.072643</v>
      </c>
      <c r="G35" s="29">
        <v>9.9268499999999992E-3</v>
      </c>
      <c r="H35" s="24" t="s">
        <v>151</v>
      </c>
    </row>
    <row r="36" spans="1:8" x14ac:dyDescent="0.2">
      <c r="A36" s="25">
        <v>30</v>
      </c>
      <c r="B36" s="26" t="s">
        <v>330</v>
      </c>
      <c r="C36" s="26" t="s">
        <v>331</v>
      </c>
      <c r="D36" s="26" t="s">
        <v>33</v>
      </c>
      <c r="E36" s="27">
        <v>281548</v>
      </c>
      <c r="F36" s="28">
        <v>3398.0028120000002</v>
      </c>
      <c r="G36" s="29">
        <v>9.8426499999999997E-3</v>
      </c>
      <c r="H36" s="24" t="s">
        <v>151</v>
      </c>
    </row>
    <row r="37" spans="1:8" x14ac:dyDescent="0.2">
      <c r="A37" s="25">
        <v>31</v>
      </c>
      <c r="B37" s="26" t="s">
        <v>452</v>
      </c>
      <c r="C37" s="26" t="s">
        <v>453</v>
      </c>
      <c r="D37" s="26" t="s">
        <v>301</v>
      </c>
      <c r="E37" s="27">
        <v>229431</v>
      </c>
      <c r="F37" s="28">
        <v>3298.6442025000001</v>
      </c>
      <c r="G37" s="29">
        <v>9.5548500000000001E-3</v>
      </c>
      <c r="H37" s="24" t="s">
        <v>151</v>
      </c>
    </row>
    <row r="38" spans="1:8" ht="25.5" x14ac:dyDescent="0.2">
      <c r="A38" s="25">
        <v>32</v>
      </c>
      <c r="B38" s="26" t="s">
        <v>102</v>
      </c>
      <c r="C38" s="26" t="s">
        <v>103</v>
      </c>
      <c r="D38" s="26" t="s">
        <v>104</v>
      </c>
      <c r="E38" s="27">
        <v>267000</v>
      </c>
      <c r="F38" s="28">
        <v>3177.4335000000001</v>
      </c>
      <c r="G38" s="29">
        <v>9.2037500000000001E-3</v>
      </c>
      <c r="H38" s="24" t="s">
        <v>151</v>
      </c>
    </row>
    <row r="39" spans="1:8" x14ac:dyDescent="0.2">
      <c r="A39" s="25">
        <v>33</v>
      </c>
      <c r="B39" s="26" t="s">
        <v>386</v>
      </c>
      <c r="C39" s="26" t="s">
        <v>387</v>
      </c>
      <c r="D39" s="26" t="s">
        <v>33</v>
      </c>
      <c r="E39" s="27">
        <v>95000</v>
      </c>
      <c r="F39" s="28">
        <v>3086.55</v>
      </c>
      <c r="G39" s="29">
        <v>8.9404900000000006E-3</v>
      </c>
      <c r="H39" s="24" t="s">
        <v>151</v>
      </c>
    </row>
    <row r="40" spans="1:8" ht="25.5" x14ac:dyDescent="0.2">
      <c r="A40" s="25">
        <v>34</v>
      </c>
      <c r="B40" s="26" t="s">
        <v>458</v>
      </c>
      <c r="C40" s="26" t="s">
        <v>459</v>
      </c>
      <c r="D40" s="26" t="s">
        <v>224</v>
      </c>
      <c r="E40" s="27">
        <v>319989</v>
      </c>
      <c r="F40" s="28">
        <v>3067.5745485000002</v>
      </c>
      <c r="G40" s="29">
        <v>8.8855300000000009E-3</v>
      </c>
      <c r="H40" s="24" t="s">
        <v>151</v>
      </c>
    </row>
    <row r="41" spans="1:8" x14ac:dyDescent="0.2">
      <c r="A41" s="25">
        <v>35</v>
      </c>
      <c r="B41" s="26" t="s">
        <v>58</v>
      </c>
      <c r="C41" s="26" t="s">
        <v>59</v>
      </c>
      <c r="D41" s="26" t="s">
        <v>36</v>
      </c>
      <c r="E41" s="27">
        <v>51736</v>
      </c>
      <c r="F41" s="28">
        <v>2231.5030200000001</v>
      </c>
      <c r="G41" s="29">
        <v>6.4637699999999998E-3</v>
      </c>
      <c r="H41" s="24" t="s">
        <v>151</v>
      </c>
    </row>
    <row r="42" spans="1:8" x14ac:dyDescent="0.2">
      <c r="A42" s="25">
        <v>36</v>
      </c>
      <c r="B42" s="26" t="s">
        <v>42</v>
      </c>
      <c r="C42" s="26" t="s">
        <v>43</v>
      </c>
      <c r="D42" s="26" t="s">
        <v>44</v>
      </c>
      <c r="E42" s="27">
        <v>125000</v>
      </c>
      <c r="F42" s="28">
        <v>2195.25</v>
      </c>
      <c r="G42" s="29">
        <v>6.3587599999999998E-3</v>
      </c>
      <c r="H42" s="24" t="s">
        <v>151</v>
      </c>
    </row>
    <row r="43" spans="1:8" ht="25.5" x14ac:dyDescent="0.2">
      <c r="A43" s="25">
        <v>37</v>
      </c>
      <c r="B43" s="26" t="s">
        <v>712</v>
      </c>
      <c r="C43" s="26" t="s">
        <v>713</v>
      </c>
      <c r="D43" s="26" t="s">
        <v>210</v>
      </c>
      <c r="E43" s="27">
        <v>83000</v>
      </c>
      <c r="F43" s="28">
        <v>2125.7959999999998</v>
      </c>
      <c r="G43" s="29">
        <v>6.1575800000000002E-3</v>
      </c>
      <c r="H43" s="24" t="s">
        <v>151</v>
      </c>
    </row>
    <row r="44" spans="1:8" x14ac:dyDescent="0.2">
      <c r="A44" s="25">
        <v>38</v>
      </c>
      <c r="B44" s="26" t="s">
        <v>768</v>
      </c>
      <c r="C44" s="26" t="s">
        <v>769</v>
      </c>
      <c r="D44" s="26" t="s">
        <v>204</v>
      </c>
      <c r="E44" s="27">
        <v>19000</v>
      </c>
      <c r="F44" s="28">
        <v>1297.491</v>
      </c>
      <c r="G44" s="29">
        <v>3.7583099999999999E-3</v>
      </c>
      <c r="H44" s="24" t="s">
        <v>151</v>
      </c>
    </row>
    <row r="45" spans="1:8" x14ac:dyDescent="0.2">
      <c r="A45" s="25">
        <v>39</v>
      </c>
      <c r="B45" s="26" t="s">
        <v>89</v>
      </c>
      <c r="C45" s="26" t="s">
        <v>90</v>
      </c>
      <c r="D45" s="26" t="s">
        <v>44</v>
      </c>
      <c r="E45" s="27">
        <v>13000</v>
      </c>
      <c r="F45" s="28">
        <v>964.76250000000005</v>
      </c>
      <c r="G45" s="29">
        <v>2.7945299999999999E-3</v>
      </c>
      <c r="H45" s="24" t="s">
        <v>151</v>
      </c>
    </row>
    <row r="46" spans="1:8" x14ac:dyDescent="0.2">
      <c r="A46" s="25">
        <v>40</v>
      </c>
      <c r="B46" s="26" t="s">
        <v>809</v>
      </c>
      <c r="C46" s="26" t="s">
        <v>810</v>
      </c>
      <c r="D46" s="26" t="s">
        <v>277</v>
      </c>
      <c r="E46" s="27">
        <v>43470</v>
      </c>
      <c r="F46" s="28">
        <v>833.12428499999999</v>
      </c>
      <c r="G46" s="29">
        <v>2.4132300000000001E-3</v>
      </c>
      <c r="H46" s="24" t="s">
        <v>151</v>
      </c>
    </row>
    <row r="47" spans="1:8" x14ac:dyDescent="0.2">
      <c r="A47" s="22"/>
      <c r="B47" s="22"/>
      <c r="C47" s="23" t="s">
        <v>150</v>
      </c>
      <c r="D47" s="22"/>
      <c r="E47" s="22" t="s">
        <v>151</v>
      </c>
      <c r="F47" s="30">
        <v>323659.43111549999</v>
      </c>
      <c r="G47" s="31">
        <v>0.93751121999999998</v>
      </c>
      <c r="H47" s="24" t="s">
        <v>151</v>
      </c>
    </row>
    <row r="48" spans="1:8" x14ac:dyDescent="0.2">
      <c r="A48" s="22"/>
      <c r="B48" s="22"/>
      <c r="C48" s="32"/>
      <c r="D48" s="22"/>
      <c r="E48" s="22"/>
      <c r="F48" s="33"/>
      <c r="G48" s="33"/>
      <c r="H48" s="24" t="s">
        <v>151</v>
      </c>
    </row>
    <row r="49" spans="1:8" x14ac:dyDescent="0.2">
      <c r="A49" s="22"/>
      <c r="B49" s="22"/>
      <c r="C49" s="23" t="s">
        <v>152</v>
      </c>
      <c r="D49" s="22"/>
      <c r="E49" s="22"/>
      <c r="F49" s="22"/>
      <c r="G49" s="22"/>
      <c r="H49" s="24" t="s">
        <v>151</v>
      </c>
    </row>
    <row r="50" spans="1:8" x14ac:dyDescent="0.2">
      <c r="A50" s="22"/>
      <c r="B50" s="22"/>
      <c r="C50" s="23" t="s">
        <v>150</v>
      </c>
      <c r="D50" s="22"/>
      <c r="E50" s="22" t="s">
        <v>151</v>
      </c>
      <c r="F50" s="34" t="s">
        <v>153</v>
      </c>
      <c r="G50" s="31">
        <v>0</v>
      </c>
      <c r="H50" s="24" t="s">
        <v>151</v>
      </c>
    </row>
    <row r="51" spans="1:8" x14ac:dyDescent="0.2">
      <c r="A51" s="22"/>
      <c r="B51" s="22"/>
      <c r="C51" s="32"/>
      <c r="D51" s="22"/>
      <c r="E51" s="22"/>
      <c r="F51" s="33"/>
      <c r="G51" s="33"/>
      <c r="H51" s="24" t="s">
        <v>151</v>
      </c>
    </row>
    <row r="52" spans="1:8" x14ac:dyDescent="0.2">
      <c r="A52" s="22"/>
      <c r="B52" s="22"/>
      <c r="C52" s="23" t="s">
        <v>154</v>
      </c>
      <c r="D52" s="22"/>
      <c r="E52" s="22"/>
      <c r="F52" s="22"/>
      <c r="G52" s="22"/>
      <c r="H52" s="24" t="s">
        <v>151</v>
      </c>
    </row>
    <row r="53" spans="1:8" x14ac:dyDescent="0.2">
      <c r="A53" s="22"/>
      <c r="B53" s="22"/>
      <c r="C53" s="23" t="s">
        <v>150</v>
      </c>
      <c r="D53" s="22"/>
      <c r="E53" s="22" t="s">
        <v>151</v>
      </c>
      <c r="F53" s="34" t="s">
        <v>153</v>
      </c>
      <c r="G53" s="31">
        <v>0</v>
      </c>
      <c r="H53" s="24" t="s">
        <v>151</v>
      </c>
    </row>
    <row r="54" spans="1:8" x14ac:dyDescent="0.2">
      <c r="A54" s="22"/>
      <c r="B54" s="22"/>
      <c r="C54" s="32"/>
      <c r="D54" s="22"/>
      <c r="E54" s="22"/>
      <c r="F54" s="33"/>
      <c r="G54" s="33"/>
      <c r="H54" s="24" t="s">
        <v>151</v>
      </c>
    </row>
    <row r="55" spans="1:8" x14ac:dyDescent="0.2">
      <c r="A55" s="22"/>
      <c r="B55" s="22"/>
      <c r="C55" s="23" t="s">
        <v>155</v>
      </c>
      <c r="D55" s="22"/>
      <c r="E55" s="22"/>
      <c r="F55" s="22"/>
      <c r="G55" s="22"/>
      <c r="H55" s="24" t="s">
        <v>151</v>
      </c>
    </row>
    <row r="56" spans="1:8" x14ac:dyDescent="0.2">
      <c r="A56" s="22"/>
      <c r="B56" s="22"/>
      <c r="C56" s="23" t="s">
        <v>150</v>
      </c>
      <c r="D56" s="22"/>
      <c r="E56" s="22" t="s">
        <v>151</v>
      </c>
      <c r="F56" s="34" t="s">
        <v>153</v>
      </c>
      <c r="G56" s="31">
        <v>0</v>
      </c>
      <c r="H56" s="24" t="s">
        <v>151</v>
      </c>
    </row>
    <row r="57" spans="1:8" x14ac:dyDescent="0.2">
      <c r="A57" s="22"/>
      <c r="B57" s="22"/>
      <c r="C57" s="32"/>
      <c r="D57" s="22"/>
      <c r="E57" s="22"/>
      <c r="F57" s="33"/>
      <c r="G57" s="33"/>
      <c r="H57" s="24" t="s">
        <v>151</v>
      </c>
    </row>
    <row r="58" spans="1:8" x14ac:dyDescent="0.2">
      <c r="A58" s="22"/>
      <c r="B58" s="22"/>
      <c r="C58" s="23" t="s">
        <v>156</v>
      </c>
      <c r="D58" s="22"/>
      <c r="E58" s="22"/>
      <c r="F58" s="33"/>
      <c r="G58" s="33"/>
      <c r="H58" s="24" t="s">
        <v>151</v>
      </c>
    </row>
    <row r="59" spans="1:8" x14ac:dyDescent="0.2">
      <c r="A59" s="22"/>
      <c r="B59" s="22"/>
      <c r="C59" s="23" t="s">
        <v>150</v>
      </c>
      <c r="D59" s="22"/>
      <c r="E59" s="22" t="s">
        <v>151</v>
      </c>
      <c r="F59" s="34" t="s">
        <v>153</v>
      </c>
      <c r="G59" s="31">
        <v>0</v>
      </c>
      <c r="H59" s="24" t="s">
        <v>151</v>
      </c>
    </row>
    <row r="60" spans="1:8" x14ac:dyDescent="0.2">
      <c r="A60" s="22"/>
      <c r="B60" s="22"/>
      <c r="C60" s="32"/>
      <c r="D60" s="22"/>
      <c r="E60" s="22"/>
      <c r="F60" s="33"/>
      <c r="G60" s="33"/>
      <c r="H60" s="24" t="s">
        <v>151</v>
      </c>
    </row>
    <row r="61" spans="1:8" x14ac:dyDescent="0.2">
      <c r="A61" s="22"/>
      <c r="B61" s="22"/>
      <c r="C61" s="23" t="s">
        <v>157</v>
      </c>
      <c r="D61" s="22"/>
      <c r="E61" s="22"/>
      <c r="F61" s="33"/>
      <c r="G61" s="33"/>
      <c r="H61" s="24" t="s">
        <v>151</v>
      </c>
    </row>
    <row r="62" spans="1:8" x14ac:dyDescent="0.2">
      <c r="A62" s="22"/>
      <c r="B62" s="22"/>
      <c r="C62" s="23" t="s">
        <v>150</v>
      </c>
      <c r="D62" s="22"/>
      <c r="E62" s="22" t="s">
        <v>151</v>
      </c>
      <c r="F62" s="34" t="s">
        <v>153</v>
      </c>
      <c r="G62" s="31">
        <v>0</v>
      </c>
      <c r="H62" s="24" t="s">
        <v>151</v>
      </c>
    </row>
    <row r="63" spans="1:8" x14ac:dyDescent="0.2">
      <c r="A63" s="22"/>
      <c r="B63" s="22"/>
      <c r="C63" s="32"/>
      <c r="D63" s="22"/>
      <c r="E63" s="22"/>
      <c r="F63" s="33"/>
      <c r="G63" s="33"/>
      <c r="H63" s="24" t="s">
        <v>151</v>
      </c>
    </row>
    <row r="64" spans="1:8" x14ac:dyDescent="0.2">
      <c r="A64" s="22"/>
      <c r="B64" s="22"/>
      <c r="C64" s="23" t="s">
        <v>158</v>
      </c>
      <c r="D64" s="22"/>
      <c r="E64" s="22"/>
      <c r="F64" s="30">
        <v>323659.43111549999</v>
      </c>
      <c r="G64" s="31">
        <v>0.93751121999999998</v>
      </c>
      <c r="H64" s="24" t="s">
        <v>151</v>
      </c>
    </row>
    <row r="65" spans="1:8" x14ac:dyDescent="0.2">
      <c r="A65" s="22"/>
      <c r="B65" s="22"/>
      <c r="C65" s="32"/>
      <c r="D65" s="22"/>
      <c r="E65" s="22"/>
      <c r="F65" s="33"/>
      <c r="G65" s="33"/>
      <c r="H65" s="24" t="s">
        <v>151</v>
      </c>
    </row>
    <row r="66" spans="1:8" x14ac:dyDescent="0.2">
      <c r="A66" s="22"/>
      <c r="B66" s="22"/>
      <c r="C66" s="23" t="s">
        <v>159</v>
      </c>
      <c r="D66" s="22"/>
      <c r="E66" s="22"/>
      <c r="F66" s="33"/>
      <c r="G66" s="33"/>
      <c r="H66" s="24" t="s">
        <v>151</v>
      </c>
    </row>
    <row r="67" spans="1:8" x14ac:dyDescent="0.2">
      <c r="A67" s="22"/>
      <c r="B67" s="22"/>
      <c r="C67" s="23" t="s">
        <v>10</v>
      </c>
      <c r="D67" s="22"/>
      <c r="E67" s="22"/>
      <c r="F67" s="33"/>
      <c r="G67" s="33"/>
      <c r="H67" s="24" t="s">
        <v>151</v>
      </c>
    </row>
    <row r="68" spans="1:8" x14ac:dyDescent="0.2">
      <c r="A68" s="22"/>
      <c r="B68" s="22"/>
      <c r="C68" s="23" t="s">
        <v>150</v>
      </c>
      <c r="D68" s="22"/>
      <c r="E68" s="22" t="s">
        <v>151</v>
      </c>
      <c r="F68" s="34" t="s">
        <v>153</v>
      </c>
      <c r="G68" s="31">
        <v>0</v>
      </c>
      <c r="H68" s="24" t="s">
        <v>151</v>
      </c>
    </row>
    <row r="69" spans="1:8" x14ac:dyDescent="0.2">
      <c r="A69" s="22"/>
      <c r="B69" s="22"/>
      <c r="C69" s="32"/>
      <c r="D69" s="22"/>
      <c r="E69" s="22"/>
      <c r="F69" s="33"/>
      <c r="G69" s="33"/>
      <c r="H69" s="24" t="s">
        <v>151</v>
      </c>
    </row>
    <row r="70" spans="1:8" x14ac:dyDescent="0.2">
      <c r="A70" s="22"/>
      <c r="B70" s="22"/>
      <c r="C70" s="23" t="s">
        <v>160</v>
      </c>
      <c r="D70" s="22"/>
      <c r="E70" s="22"/>
      <c r="F70" s="22"/>
      <c r="G70" s="22"/>
      <c r="H70" s="24" t="s">
        <v>151</v>
      </c>
    </row>
    <row r="71" spans="1:8" x14ac:dyDescent="0.2">
      <c r="A71" s="22"/>
      <c r="B71" s="22"/>
      <c r="C71" s="23" t="s">
        <v>150</v>
      </c>
      <c r="D71" s="22"/>
      <c r="E71" s="22" t="s">
        <v>151</v>
      </c>
      <c r="F71" s="34" t="s">
        <v>153</v>
      </c>
      <c r="G71" s="31">
        <v>0</v>
      </c>
      <c r="H71" s="24" t="s">
        <v>151</v>
      </c>
    </row>
    <row r="72" spans="1:8" x14ac:dyDescent="0.2">
      <c r="A72" s="22"/>
      <c r="B72" s="22"/>
      <c r="C72" s="32"/>
      <c r="D72" s="22"/>
      <c r="E72" s="22"/>
      <c r="F72" s="33"/>
      <c r="G72" s="33"/>
      <c r="H72" s="24" t="s">
        <v>151</v>
      </c>
    </row>
    <row r="73" spans="1:8" x14ac:dyDescent="0.2">
      <c r="A73" s="22"/>
      <c r="B73" s="22"/>
      <c r="C73" s="23" t="s">
        <v>161</v>
      </c>
      <c r="D73" s="22"/>
      <c r="E73" s="22"/>
      <c r="F73" s="22"/>
      <c r="G73" s="22"/>
      <c r="H73" s="24" t="s">
        <v>151</v>
      </c>
    </row>
    <row r="74" spans="1:8" x14ac:dyDescent="0.2">
      <c r="A74" s="22"/>
      <c r="B74" s="22"/>
      <c r="C74" s="23" t="s">
        <v>150</v>
      </c>
      <c r="D74" s="22"/>
      <c r="E74" s="22" t="s">
        <v>151</v>
      </c>
      <c r="F74" s="34" t="s">
        <v>153</v>
      </c>
      <c r="G74" s="31">
        <v>0</v>
      </c>
      <c r="H74" s="24" t="s">
        <v>151</v>
      </c>
    </row>
    <row r="75" spans="1:8" x14ac:dyDescent="0.2">
      <c r="A75" s="22"/>
      <c r="B75" s="22"/>
      <c r="C75" s="32"/>
      <c r="D75" s="22"/>
      <c r="E75" s="22"/>
      <c r="F75" s="33"/>
      <c r="G75" s="33"/>
      <c r="H75" s="24" t="s">
        <v>151</v>
      </c>
    </row>
    <row r="76" spans="1:8" x14ac:dyDescent="0.2">
      <c r="A76" s="22"/>
      <c r="B76" s="22"/>
      <c r="C76" s="23" t="s">
        <v>162</v>
      </c>
      <c r="D76" s="22"/>
      <c r="E76" s="22"/>
      <c r="F76" s="33"/>
      <c r="G76" s="33"/>
      <c r="H76" s="24" t="s">
        <v>151</v>
      </c>
    </row>
    <row r="77" spans="1:8" x14ac:dyDescent="0.2">
      <c r="A77" s="22"/>
      <c r="B77" s="22"/>
      <c r="C77" s="23" t="s">
        <v>150</v>
      </c>
      <c r="D77" s="22"/>
      <c r="E77" s="22" t="s">
        <v>151</v>
      </c>
      <c r="F77" s="34" t="s">
        <v>153</v>
      </c>
      <c r="G77" s="31">
        <v>0</v>
      </c>
      <c r="H77" s="24" t="s">
        <v>151</v>
      </c>
    </row>
    <row r="78" spans="1:8" x14ac:dyDescent="0.2">
      <c r="A78" s="22"/>
      <c r="B78" s="22"/>
      <c r="C78" s="32"/>
      <c r="D78" s="22"/>
      <c r="E78" s="22"/>
      <c r="F78" s="33"/>
      <c r="G78" s="33"/>
      <c r="H78" s="24" t="s">
        <v>151</v>
      </c>
    </row>
    <row r="79" spans="1:8" x14ac:dyDescent="0.2">
      <c r="A79" s="22"/>
      <c r="B79" s="22"/>
      <c r="C79" s="23" t="s">
        <v>163</v>
      </c>
      <c r="D79" s="22"/>
      <c r="E79" s="22"/>
      <c r="F79" s="30">
        <v>0</v>
      </c>
      <c r="G79" s="31">
        <v>0</v>
      </c>
      <c r="H79" s="24" t="s">
        <v>151</v>
      </c>
    </row>
    <row r="80" spans="1:8" x14ac:dyDescent="0.2">
      <c r="A80" s="22"/>
      <c r="B80" s="22"/>
      <c r="C80" s="32"/>
      <c r="D80" s="22"/>
      <c r="E80" s="22"/>
      <c r="F80" s="33"/>
      <c r="G80" s="33"/>
      <c r="H80" s="24" t="s">
        <v>151</v>
      </c>
    </row>
    <row r="81" spans="1:8" x14ac:dyDescent="0.2">
      <c r="A81" s="22"/>
      <c r="B81" s="22"/>
      <c r="C81" s="23" t="s">
        <v>164</v>
      </c>
      <c r="D81" s="22"/>
      <c r="E81" s="22"/>
      <c r="F81" s="33"/>
      <c r="G81" s="33"/>
      <c r="H81" s="24" t="s">
        <v>151</v>
      </c>
    </row>
    <row r="82" spans="1:8" x14ac:dyDescent="0.2">
      <c r="A82" s="22"/>
      <c r="B82" s="22"/>
      <c r="C82" s="23" t="s">
        <v>165</v>
      </c>
      <c r="D82" s="22"/>
      <c r="E82" s="22"/>
      <c r="F82" s="33"/>
      <c r="G82" s="33"/>
      <c r="H82" s="24" t="s">
        <v>151</v>
      </c>
    </row>
    <row r="83" spans="1:8" x14ac:dyDescent="0.2">
      <c r="A83" s="22"/>
      <c r="B83" s="22"/>
      <c r="C83" s="23" t="s">
        <v>150</v>
      </c>
      <c r="D83" s="22"/>
      <c r="E83" s="22" t="s">
        <v>151</v>
      </c>
      <c r="F83" s="34" t="s">
        <v>153</v>
      </c>
      <c r="G83" s="31">
        <v>0</v>
      </c>
      <c r="H83" s="24" t="s">
        <v>151</v>
      </c>
    </row>
    <row r="84" spans="1:8" x14ac:dyDescent="0.2">
      <c r="A84" s="22"/>
      <c r="B84" s="22"/>
      <c r="C84" s="32"/>
      <c r="D84" s="22"/>
      <c r="E84" s="22"/>
      <c r="F84" s="33"/>
      <c r="G84" s="33"/>
      <c r="H84" s="24" t="s">
        <v>151</v>
      </c>
    </row>
    <row r="85" spans="1:8" x14ac:dyDescent="0.2">
      <c r="A85" s="22"/>
      <c r="B85" s="22"/>
      <c r="C85" s="23" t="s">
        <v>166</v>
      </c>
      <c r="D85" s="22"/>
      <c r="E85" s="22"/>
      <c r="F85" s="33"/>
      <c r="G85" s="33"/>
      <c r="H85" s="24" t="s">
        <v>151</v>
      </c>
    </row>
    <row r="86" spans="1:8" x14ac:dyDescent="0.2">
      <c r="A86" s="22"/>
      <c r="B86" s="22"/>
      <c r="C86" s="23" t="s">
        <v>150</v>
      </c>
      <c r="D86" s="22"/>
      <c r="E86" s="22" t="s">
        <v>151</v>
      </c>
      <c r="F86" s="34" t="s">
        <v>153</v>
      </c>
      <c r="G86" s="31">
        <v>0</v>
      </c>
      <c r="H86" s="24" t="s">
        <v>151</v>
      </c>
    </row>
    <row r="87" spans="1:8" x14ac:dyDescent="0.2">
      <c r="A87" s="22"/>
      <c r="B87" s="22"/>
      <c r="C87" s="32"/>
      <c r="D87" s="22"/>
      <c r="E87" s="22"/>
      <c r="F87" s="33"/>
      <c r="G87" s="33"/>
      <c r="H87" s="24" t="s">
        <v>151</v>
      </c>
    </row>
    <row r="88" spans="1:8" x14ac:dyDescent="0.2">
      <c r="A88" s="22"/>
      <c r="B88" s="22"/>
      <c r="C88" s="23" t="s">
        <v>167</v>
      </c>
      <c r="D88" s="22"/>
      <c r="E88" s="22"/>
      <c r="F88" s="33"/>
      <c r="G88" s="33"/>
      <c r="H88" s="24" t="s">
        <v>151</v>
      </c>
    </row>
    <row r="89" spans="1:8" x14ac:dyDescent="0.2">
      <c r="A89" s="22"/>
      <c r="B89" s="22"/>
      <c r="C89" s="23" t="s">
        <v>150</v>
      </c>
      <c r="D89" s="22"/>
      <c r="E89" s="22" t="s">
        <v>151</v>
      </c>
      <c r="F89" s="34" t="s">
        <v>153</v>
      </c>
      <c r="G89" s="31">
        <v>0</v>
      </c>
      <c r="H89" s="24" t="s">
        <v>151</v>
      </c>
    </row>
    <row r="90" spans="1:8" x14ac:dyDescent="0.2">
      <c r="A90" s="22"/>
      <c r="B90" s="22"/>
      <c r="C90" s="32"/>
      <c r="D90" s="22"/>
      <c r="E90" s="22"/>
      <c r="F90" s="33"/>
      <c r="G90" s="33"/>
      <c r="H90" s="24" t="s">
        <v>151</v>
      </c>
    </row>
    <row r="91" spans="1:8" x14ac:dyDescent="0.2">
      <c r="A91" s="22"/>
      <c r="B91" s="22"/>
      <c r="C91" s="23" t="s">
        <v>168</v>
      </c>
      <c r="D91" s="22"/>
      <c r="E91" s="22"/>
      <c r="F91" s="33"/>
      <c r="G91" s="33"/>
      <c r="H91" s="24" t="s">
        <v>151</v>
      </c>
    </row>
    <row r="92" spans="1:8" x14ac:dyDescent="0.2">
      <c r="A92" s="25">
        <v>1</v>
      </c>
      <c r="B92" s="26"/>
      <c r="C92" s="26" t="s">
        <v>169</v>
      </c>
      <c r="D92" s="26"/>
      <c r="E92" s="35"/>
      <c r="F92" s="28">
        <v>22380.133620645</v>
      </c>
      <c r="G92" s="29">
        <v>6.4826239999999993E-2</v>
      </c>
      <c r="H92" s="24">
        <v>6.66</v>
      </c>
    </row>
    <row r="93" spans="1:8" x14ac:dyDescent="0.2">
      <c r="A93" s="22"/>
      <c r="B93" s="22"/>
      <c r="C93" s="23" t="s">
        <v>150</v>
      </c>
      <c r="D93" s="22"/>
      <c r="E93" s="22" t="s">
        <v>151</v>
      </c>
      <c r="F93" s="30">
        <v>22380.133620645</v>
      </c>
      <c r="G93" s="31">
        <v>6.4826239999999993E-2</v>
      </c>
      <c r="H93" s="24" t="s">
        <v>151</v>
      </c>
    </row>
    <row r="94" spans="1:8" x14ac:dyDescent="0.2">
      <c r="A94" s="22"/>
      <c r="B94" s="22"/>
      <c r="C94" s="32"/>
      <c r="D94" s="22"/>
      <c r="E94" s="22"/>
      <c r="F94" s="33"/>
      <c r="G94" s="33"/>
      <c r="H94" s="24" t="s">
        <v>151</v>
      </c>
    </row>
    <row r="95" spans="1:8" x14ac:dyDescent="0.2">
      <c r="A95" s="22"/>
      <c r="B95" s="22"/>
      <c r="C95" s="23" t="s">
        <v>170</v>
      </c>
      <c r="D95" s="22"/>
      <c r="E95" s="22"/>
      <c r="F95" s="30">
        <v>22380.133620645</v>
      </c>
      <c r="G95" s="31">
        <v>6.4826239999999993E-2</v>
      </c>
      <c r="H95" s="24" t="s">
        <v>151</v>
      </c>
    </row>
    <row r="96" spans="1:8" x14ac:dyDescent="0.2">
      <c r="A96" s="22"/>
      <c r="B96" s="22"/>
      <c r="C96" s="33"/>
      <c r="D96" s="22"/>
      <c r="E96" s="22"/>
      <c r="F96" s="22"/>
      <c r="G96" s="22"/>
      <c r="H96" s="24" t="s">
        <v>151</v>
      </c>
    </row>
    <row r="97" spans="1:8" x14ac:dyDescent="0.2">
      <c r="A97" s="22"/>
      <c r="B97" s="22"/>
      <c r="C97" s="23" t="s">
        <v>171</v>
      </c>
      <c r="D97" s="22"/>
      <c r="E97" s="22"/>
      <c r="F97" s="22"/>
      <c r="G97" s="22"/>
      <c r="H97" s="24" t="s">
        <v>151</v>
      </c>
    </row>
    <row r="98" spans="1:8" x14ac:dyDescent="0.2">
      <c r="A98" s="22"/>
      <c r="B98" s="22"/>
      <c r="C98" s="23" t="s">
        <v>172</v>
      </c>
      <c r="D98" s="22"/>
      <c r="E98" s="22"/>
      <c r="F98" s="22"/>
      <c r="G98" s="22"/>
      <c r="H98" s="24" t="s">
        <v>151</v>
      </c>
    </row>
    <row r="99" spans="1:8" x14ac:dyDescent="0.2">
      <c r="A99" s="22"/>
      <c r="B99" s="22"/>
      <c r="C99" s="23" t="s">
        <v>150</v>
      </c>
      <c r="D99" s="22"/>
      <c r="E99" s="22" t="s">
        <v>151</v>
      </c>
      <c r="F99" s="34" t="s">
        <v>153</v>
      </c>
      <c r="G99" s="31">
        <v>0</v>
      </c>
      <c r="H99" s="24" t="s">
        <v>151</v>
      </c>
    </row>
    <row r="100" spans="1:8" x14ac:dyDescent="0.2">
      <c r="A100" s="22"/>
      <c r="B100" s="22"/>
      <c r="C100" s="32"/>
      <c r="D100" s="22"/>
      <c r="E100" s="22"/>
      <c r="F100" s="33"/>
      <c r="G100" s="33"/>
      <c r="H100" s="24" t="s">
        <v>151</v>
      </c>
    </row>
    <row r="101" spans="1:8" x14ac:dyDescent="0.2">
      <c r="A101" s="22"/>
      <c r="B101" s="22"/>
      <c r="C101" s="23" t="s">
        <v>173</v>
      </c>
      <c r="D101" s="22"/>
      <c r="E101" s="22"/>
      <c r="F101" s="22"/>
      <c r="G101" s="22"/>
      <c r="H101" s="24" t="s">
        <v>151</v>
      </c>
    </row>
    <row r="102" spans="1:8" x14ac:dyDescent="0.2">
      <c r="A102" s="22"/>
      <c r="B102" s="22"/>
      <c r="C102" s="23" t="s">
        <v>174</v>
      </c>
      <c r="D102" s="22"/>
      <c r="E102" s="22"/>
      <c r="F102" s="22"/>
      <c r="G102" s="22"/>
      <c r="H102" s="24" t="s">
        <v>151</v>
      </c>
    </row>
    <row r="103" spans="1:8" x14ac:dyDescent="0.2">
      <c r="A103" s="22"/>
      <c r="B103" s="22"/>
      <c r="C103" s="23" t="s">
        <v>150</v>
      </c>
      <c r="D103" s="22"/>
      <c r="E103" s="22" t="s">
        <v>151</v>
      </c>
      <c r="F103" s="34" t="s">
        <v>153</v>
      </c>
      <c r="G103" s="31">
        <v>0</v>
      </c>
      <c r="H103" s="24" t="s">
        <v>151</v>
      </c>
    </row>
    <row r="104" spans="1:8" x14ac:dyDescent="0.2">
      <c r="A104" s="22"/>
      <c r="B104" s="22"/>
      <c r="C104" s="32"/>
      <c r="D104" s="22"/>
      <c r="E104" s="22"/>
      <c r="F104" s="33"/>
      <c r="G104" s="33"/>
      <c r="H104" s="24" t="s">
        <v>151</v>
      </c>
    </row>
    <row r="105" spans="1:8" x14ac:dyDescent="0.2">
      <c r="A105" s="22"/>
      <c r="B105" s="22"/>
      <c r="C105" s="23" t="s">
        <v>175</v>
      </c>
      <c r="D105" s="22"/>
      <c r="E105" s="22"/>
      <c r="F105" s="33"/>
      <c r="G105" s="33"/>
      <c r="H105" s="24" t="s">
        <v>151</v>
      </c>
    </row>
    <row r="106" spans="1:8" x14ac:dyDescent="0.2">
      <c r="A106" s="22"/>
      <c r="B106" s="22"/>
      <c r="C106" s="23" t="s">
        <v>150</v>
      </c>
      <c r="D106" s="22"/>
      <c r="E106" s="22" t="s">
        <v>151</v>
      </c>
      <c r="F106" s="34" t="s">
        <v>153</v>
      </c>
      <c r="G106" s="31">
        <v>0</v>
      </c>
      <c r="H106" s="24" t="s">
        <v>151</v>
      </c>
    </row>
    <row r="107" spans="1:8" x14ac:dyDescent="0.2">
      <c r="A107" s="22"/>
      <c r="B107" s="22"/>
      <c r="C107" s="32"/>
      <c r="D107" s="22"/>
      <c r="E107" s="22"/>
      <c r="F107" s="33"/>
      <c r="G107" s="33"/>
      <c r="H107" s="24" t="s">
        <v>151</v>
      </c>
    </row>
    <row r="108" spans="1:8" x14ac:dyDescent="0.2">
      <c r="A108" s="35"/>
      <c r="B108" s="26"/>
      <c r="C108" s="89" t="s">
        <v>176</v>
      </c>
      <c r="D108" s="26"/>
      <c r="E108" s="35"/>
      <c r="F108" s="28">
        <v>-806.95264789999999</v>
      </c>
      <c r="G108" s="29">
        <v>-2.3374200000000002E-3</v>
      </c>
      <c r="H108" s="24" t="s">
        <v>151</v>
      </c>
    </row>
    <row r="109" spans="1:8" x14ac:dyDescent="0.2">
      <c r="A109" s="32"/>
      <c r="B109" s="32"/>
      <c r="C109" s="23" t="s">
        <v>177</v>
      </c>
      <c r="D109" s="33"/>
      <c r="E109" s="33"/>
      <c r="F109" s="30">
        <v>345232.61208824499</v>
      </c>
      <c r="G109" s="36">
        <v>1.00000004</v>
      </c>
      <c r="H109" s="24" t="s">
        <v>151</v>
      </c>
    </row>
    <row r="110" spans="1:8" x14ac:dyDescent="0.2">
      <c r="A110" s="37"/>
      <c r="B110" s="37"/>
      <c r="C110" s="37"/>
      <c r="D110" s="38"/>
      <c r="E110" s="38"/>
      <c r="F110" s="38"/>
      <c r="G110" s="38"/>
    </row>
    <row r="111" spans="1:8" x14ac:dyDescent="0.2">
      <c r="A111" s="39"/>
      <c r="B111" s="230" t="s">
        <v>901</v>
      </c>
      <c r="C111" s="230"/>
      <c r="D111" s="230"/>
      <c r="E111" s="230"/>
      <c r="F111" s="230"/>
      <c r="G111" s="230"/>
      <c r="H111" s="230"/>
    </row>
    <row r="112" spans="1:8" x14ac:dyDescent="0.2">
      <c r="A112" s="39"/>
      <c r="B112" s="230" t="s">
        <v>902</v>
      </c>
      <c r="C112" s="230"/>
      <c r="D112" s="230"/>
      <c r="E112" s="230"/>
      <c r="F112" s="230"/>
      <c r="G112" s="230"/>
      <c r="H112" s="230"/>
    </row>
    <row r="113" spans="1:16" x14ac:dyDescent="0.2">
      <c r="A113" s="39"/>
      <c r="B113" s="230" t="s">
        <v>903</v>
      </c>
      <c r="C113" s="230"/>
      <c r="D113" s="230"/>
      <c r="E113" s="230"/>
      <c r="F113" s="230"/>
      <c r="G113" s="230"/>
      <c r="H113" s="230"/>
    </row>
    <row r="114" spans="1:16" s="43" customFormat="1" ht="66.75" customHeight="1" x14ac:dyDescent="0.25">
      <c r="A114" s="42"/>
      <c r="B114" s="231" t="s">
        <v>904</v>
      </c>
      <c r="C114" s="231"/>
      <c r="D114" s="231"/>
      <c r="E114" s="231"/>
      <c r="F114" s="231"/>
      <c r="G114" s="231"/>
      <c r="H114" s="231"/>
      <c r="I114"/>
      <c r="J114"/>
      <c r="K114"/>
      <c r="L114"/>
      <c r="M114"/>
      <c r="N114"/>
      <c r="O114"/>
      <c r="P114"/>
    </row>
    <row r="115" spans="1:16" x14ac:dyDescent="0.2">
      <c r="A115" s="39"/>
      <c r="B115" s="230" t="s">
        <v>905</v>
      </c>
      <c r="C115" s="230"/>
      <c r="D115" s="230"/>
      <c r="E115" s="230"/>
      <c r="F115" s="230"/>
      <c r="G115" s="230"/>
      <c r="H115" s="230"/>
    </row>
    <row r="116" spans="1:16" x14ac:dyDescent="0.2">
      <c r="A116" s="44"/>
      <c r="B116" s="44"/>
      <c r="C116" s="44"/>
      <c r="D116" s="45"/>
      <c r="E116" s="45"/>
      <c r="F116" s="45"/>
      <c r="G116" s="45"/>
    </row>
    <row r="117" spans="1:16" x14ac:dyDescent="0.2">
      <c r="A117" s="44"/>
      <c r="B117" s="232" t="s">
        <v>178</v>
      </c>
      <c r="C117" s="233"/>
      <c r="D117" s="234"/>
      <c r="E117" s="46"/>
      <c r="F117" s="45"/>
      <c r="G117" s="45"/>
    </row>
    <row r="118" spans="1:16" x14ac:dyDescent="0.2">
      <c r="A118" s="44"/>
      <c r="B118" s="227" t="s">
        <v>179</v>
      </c>
      <c r="C118" s="228"/>
      <c r="D118" s="23" t="s">
        <v>180</v>
      </c>
      <c r="E118" s="46"/>
      <c r="F118" s="45"/>
      <c r="G118" s="45"/>
    </row>
    <row r="119" spans="1:16" x14ac:dyDescent="0.2">
      <c r="A119" s="44"/>
      <c r="B119" s="227" t="s">
        <v>181</v>
      </c>
      <c r="C119" s="228"/>
      <c r="D119" s="23" t="s">
        <v>180</v>
      </c>
      <c r="E119" s="46"/>
      <c r="F119" s="45"/>
      <c r="G119" s="45"/>
    </row>
    <row r="120" spans="1:16" x14ac:dyDescent="0.2">
      <c r="A120" s="44"/>
      <c r="B120" s="227" t="s">
        <v>182</v>
      </c>
      <c r="C120" s="228"/>
      <c r="D120" s="33" t="s">
        <v>151</v>
      </c>
      <c r="E120" s="46"/>
      <c r="F120" s="45"/>
      <c r="G120" s="45"/>
    </row>
    <row r="121" spans="1:16" x14ac:dyDescent="0.2">
      <c r="A121" s="48"/>
      <c r="B121" s="49" t="s">
        <v>151</v>
      </c>
      <c r="C121" s="49" t="s">
        <v>908</v>
      </c>
      <c r="D121" s="49" t="s">
        <v>183</v>
      </c>
      <c r="E121" s="48"/>
      <c r="F121" s="48"/>
      <c r="G121" s="48"/>
      <c r="H121" s="48"/>
    </row>
    <row r="122" spans="1:16" x14ac:dyDescent="0.2">
      <c r="A122" s="50"/>
      <c r="B122" s="51" t="s">
        <v>184</v>
      </c>
      <c r="C122" s="52">
        <v>45596</v>
      </c>
      <c r="D122" s="52">
        <v>45626</v>
      </c>
      <c r="E122" s="50"/>
      <c r="F122" s="50"/>
      <c r="G122" s="50"/>
    </row>
    <row r="123" spans="1:16" x14ac:dyDescent="0.2">
      <c r="A123" s="50"/>
      <c r="B123" s="26" t="s">
        <v>185</v>
      </c>
      <c r="C123" s="53">
        <v>22.215399999999999</v>
      </c>
      <c r="D123" s="53">
        <v>22.258099999999999</v>
      </c>
      <c r="E123" s="50"/>
      <c r="F123" s="54"/>
      <c r="G123" s="55"/>
    </row>
    <row r="124" spans="1:16" x14ac:dyDescent="0.2">
      <c r="A124" s="50"/>
      <c r="B124" s="26" t="s">
        <v>1080</v>
      </c>
      <c r="C124" s="53">
        <v>18.593</v>
      </c>
      <c r="D124" s="53">
        <v>18.628699999999998</v>
      </c>
      <c r="E124" s="50"/>
      <c r="F124" s="54"/>
      <c r="G124" s="55"/>
    </row>
    <row r="125" spans="1:16" x14ac:dyDescent="0.2">
      <c r="A125" s="50"/>
      <c r="B125" s="26" t="s">
        <v>186</v>
      </c>
      <c r="C125" s="53">
        <v>20.880800000000001</v>
      </c>
      <c r="D125" s="53">
        <v>20.898900000000001</v>
      </c>
      <c r="E125" s="50"/>
      <c r="F125" s="54"/>
      <c r="G125" s="55"/>
    </row>
    <row r="126" spans="1:16" x14ac:dyDescent="0.2">
      <c r="A126" s="50"/>
      <c r="B126" s="26" t="s">
        <v>1081</v>
      </c>
      <c r="C126" s="53">
        <v>17.459099999999999</v>
      </c>
      <c r="D126" s="53">
        <v>17.4742</v>
      </c>
      <c r="E126" s="50"/>
      <c r="F126" s="54"/>
      <c r="G126" s="55"/>
    </row>
    <row r="127" spans="1:16" x14ac:dyDescent="0.2">
      <c r="A127" s="50"/>
      <c r="B127" s="50"/>
      <c r="C127" s="50"/>
      <c r="D127" s="50"/>
      <c r="E127" s="50"/>
      <c r="F127" s="50"/>
      <c r="G127" s="50"/>
    </row>
    <row r="128" spans="1:16" x14ac:dyDescent="0.2">
      <c r="A128" s="48"/>
      <c r="B128" s="235" t="s">
        <v>910</v>
      </c>
      <c r="C128" s="236"/>
      <c r="D128" s="47" t="s">
        <v>180</v>
      </c>
      <c r="E128" s="48"/>
      <c r="F128" s="48"/>
      <c r="G128" s="48"/>
    </row>
    <row r="129" spans="1:10" x14ac:dyDescent="0.2">
      <c r="A129" s="48"/>
      <c r="B129" s="91"/>
      <c r="C129" s="91"/>
      <c r="D129" s="91"/>
      <c r="E129" s="48"/>
      <c r="F129" s="48"/>
      <c r="G129" s="48"/>
    </row>
    <row r="130" spans="1:10" x14ac:dyDescent="0.2">
      <c r="A130" s="48"/>
      <c r="B130" s="235" t="s">
        <v>187</v>
      </c>
      <c r="C130" s="236"/>
      <c r="D130" s="47" t="s">
        <v>180</v>
      </c>
      <c r="E130" s="58"/>
      <c r="F130" s="48"/>
      <c r="G130" s="48"/>
    </row>
    <row r="131" spans="1:10" x14ac:dyDescent="0.2">
      <c r="A131" s="48"/>
      <c r="B131" s="235" t="s">
        <v>188</v>
      </c>
      <c r="C131" s="236"/>
      <c r="D131" s="47" t="s">
        <v>180</v>
      </c>
      <c r="E131" s="58"/>
      <c r="F131" s="48"/>
      <c r="G131" s="48"/>
    </row>
    <row r="132" spans="1:10" x14ac:dyDescent="0.2">
      <c r="A132" s="48"/>
      <c r="B132" s="235" t="s">
        <v>189</v>
      </c>
      <c r="C132" s="236"/>
      <c r="D132" s="47" t="s">
        <v>180</v>
      </c>
      <c r="E132" s="58"/>
      <c r="F132" s="48"/>
      <c r="G132" s="48"/>
    </row>
    <row r="133" spans="1:10" x14ac:dyDescent="0.2">
      <c r="A133" s="48"/>
      <c r="B133" s="235" t="s">
        <v>190</v>
      </c>
      <c r="C133" s="236"/>
      <c r="D133" s="59">
        <v>0.28450130121881628</v>
      </c>
      <c r="E133" s="48"/>
      <c r="F133" s="40"/>
      <c r="G133" s="60"/>
    </row>
    <row r="135" spans="1:10" x14ac:dyDescent="0.2">
      <c r="B135" s="237" t="s">
        <v>1039</v>
      </c>
      <c r="C135" s="237"/>
    </row>
    <row r="137" spans="1:10" ht="153.75" customHeight="1" x14ac:dyDescent="0.2"/>
    <row r="140" spans="1:10" x14ac:dyDescent="0.2">
      <c r="B140" s="61" t="s">
        <v>1040</v>
      </c>
      <c r="C140" s="62"/>
      <c r="D140" s="61" t="s">
        <v>1041</v>
      </c>
    </row>
    <row r="141" spans="1:10" x14ac:dyDescent="0.2">
      <c r="B141" s="61" t="s">
        <v>1072</v>
      </c>
      <c r="D141" s="61" t="s">
        <v>1072</v>
      </c>
    </row>
    <row r="142" spans="1:10" ht="165" customHeight="1" x14ac:dyDescent="0.2"/>
    <row r="144" spans="1:10" x14ac:dyDescent="0.2">
      <c r="J144" s="21"/>
    </row>
  </sheetData>
  <mergeCells count="18">
    <mergeCell ref="B135:C135"/>
    <mergeCell ref="B119:C119"/>
    <mergeCell ref="B120:C120"/>
    <mergeCell ref="B128:C128"/>
    <mergeCell ref="B132:C132"/>
    <mergeCell ref="B133:C133"/>
    <mergeCell ref="B130:C130"/>
    <mergeCell ref="B131:C131"/>
    <mergeCell ref="B118:C118"/>
    <mergeCell ref="A1:H1"/>
    <mergeCell ref="A2:H2"/>
    <mergeCell ref="A3:H3"/>
    <mergeCell ref="B111:H111"/>
    <mergeCell ref="B112:H112"/>
    <mergeCell ref="B113:H113"/>
    <mergeCell ref="B114:H114"/>
    <mergeCell ref="B115:H115"/>
    <mergeCell ref="B117:D117"/>
  </mergeCells>
  <hyperlinks>
    <hyperlink ref="I1" location="Index!B2" display="Index" xr:uid="{F248ADEB-EB8D-48C7-8074-D68B2A3602B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3EE43-2C89-421F-BEAC-7DC24168474B}">
  <sheetPr>
    <outlinePr summaryBelow="0" summaryRight="0"/>
  </sheetPr>
  <dimension ref="A1:P149"/>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1.42578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822</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11</v>
      </c>
      <c r="C7" s="26" t="s">
        <v>12</v>
      </c>
      <c r="D7" s="26" t="s">
        <v>13</v>
      </c>
      <c r="E7" s="27">
        <v>219285</v>
      </c>
      <c r="F7" s="28">
        <v>8167.9276799999998</v>
      </c>
      <c r="G7" s="29">
        <v>5.2712080000000001E-2</v>
      </c>
      <c r="H7" s="24" t="s">
        <v>151</v>
      </c>
    </row>
    <row r="8" spans="1:9" x14ac:dyDescent="0.2">
      <c r="A8" s="25">
        <v>2</v>
      </c>
      <c r="B8" s="26" t="s">
        <v>14</v>
      </c>
      <c r="C8" s="26" t="s">
        <v>15</v>
      </c>
      <c r="D8" s="26" t="s">
        <v>16</v>
      </c>
      <c r="E8" s="27">
        <v>486911</v>
      </c>
      <c r="F8" s="28">
        <v>7922.7723365000002</v>
      </c>
      <c r="G8" s="29">
        <v>5.1129960000000002E-2</v>
      </c>
      <c r="H8" s="24" t="s">
        <v>151</v>
      </c>
    </row>
    <row r="9" spans="1:9" x14ac:dyDescent="0.2">
      <c r="A9" s="25">
        <v>3</v>
      </c>
      <c r="B9" s="26" t="s">
        <v>350</v>
      </c>
      <c r="C9" s="26" t="s">
        <v>351</v>
      </c>
      <c r="D9" s="26" t="s">
        <v>39</v>
      </c>
      <c r="E9" s="27">
        <v>390406</v>
      </c>
      <c r="F9" s="28">
        <v>6891.6419150000002</v>
      </c>
      <c r="G9" s="29">
        <v>4.4475519999999998E-2</v>
      </c>
      <c r="H9" s="24" t="s">
        <v>151</v>
      </c>
    </row>
    <row r="10" spans="1:9" x14ac:dyDescent="0.2">
      <c r="A10" s="25">
        <v>4</v>
      </c>
      <c r="B10" s="26" t="s">
        <v>342</v>
      </c>
      <c r="C10" s="26" t="s">
        <v>343</v>
      </c>
      <c r="D10" s="26" t="s">
        <v>198</v>
      </c>
      <c r="E10" s="27">
        <v>2121106</v>
      </c>
      <c r="F10" s="28">
        <v>5934.0061456000003</v>
      </c>
      <c r="G10" s="29">
        <v>3.8295370000000002E-2</v>
      </c>
      <c r="H10" s="24" t="s">
        <v>151</v>
      </c>
    </row>
    <row r="11" spans="1:9" x14ac:dyDescent="0.2">
      <c r="A11" s="25">
        <v>5</v>
      </c>
      <c r="B11" s="26" t="s">
        <v>31</v>
      </c>
      <c r="C11" s="26" t="s">
        <v>32</v>
      </c>
      <c r="D11" s="26" t="s">
        <v>33</v>
      </c>
      <c r="E11" s="27">
        <v>97542</v>
      </c>
      <c r="F11" s="28">
        <v>5915.8735290000004</v>
      </c>
      <c r="G11" s="29">
        <v>3.817835E-2</v>
      </c>
      <c r="H11" s="24" t="s">
        <v>151</v>
      </c>
    </row>
    <row r="12" spans="1:9" x14ac:dyDescent="0.2">
      <c r="A12" s="25">
        <v>6</v>
      </c>
      <c r="B12" s="26" t="s">
        <v>17</v>
      </c>
      <c r="C12" s="26" t="s">
        <v>18</v>
      </c>
      <c r="D12" s="26" t="s">
        <v>19</v>
      </c>
      <c r="E12" s="27">
        <v>455957</v>
      </c>
      <c r="F12" s="28">
        <v>5891.876354</v>
      </c>
      <c r="G12" s="29">
        <v>3.802349E-2</v>
      </c>
      <c r="H12" s="24" t="s">
        <v>151</v>
      </c>
    </row>
    <row r="13" spans="1:9" x14ac:dyDescent="0.2">
      <c r="A13" s="25">
        <v>7</v>
      </c>
      <c r="B13" s="26" t="s">
        <v>398</v>
      </c>
      <c r="C13" s="26" t="s">
        <v>399</v>
      </c>
      <c r="D13" s="26" t="s">
        <v>233</v>
      </c>
      <c r="E13" s="27">
        <v>1426552</v>
      </c>
      <c r="F13" s="28">
        <v>4653.4126239999996</v>
      </c>
      <c r="G13" s="29">
        <v>3.0030999999999999E-2</v>
      </c>
      <c r="H13" s="24" t="s">
        <v>151</v>
      </c>
    </row>
    <row r="14" spans="1:9" x14ac:dyDescent="0.2">
      <c r="A14" s="25">
        <v>8</v>
      </c>
      <c r="B14" s="26" t="s">
        <v>231</v>
      </c>
      <c r="C14" s="26" t="s">
        <v>232</v>
      </c>
      <c r="D14" s="26" t="s">
        <v>233</v>
      </c>
      <c r="E14" s="27">
        <v>648111</v>
      </c>
      <c r="F14" s="28">
        <v>4177.3994505000001</v>
      </c>
      <c r="G14" s="29">
        <v>2.6959029999999998E-2</v>
      </c>
      <c r="H14" s="24" t="s">
        <v>151</v>
      </c>
    </row>
    <row r="15" spans="1:9" x14ac:dyDescent="0.2">
      <c r="A15" s="25">
        <v>9</v>
      </c>
      <c r="B15" s="26" t="s">
        <v>356</v>
      </c>
      <c r="C15" s="26" t="s">
        <v>357</v>
      </c>
      <c r="D15" s="26" t="s">
        <v>251</v>
      </c>
      <c r="E15" s="27">
        <v>64307</v>
      </c>
      <c r="F15" s="28">
        <v>3977.6130244999999</v>
      </c>
      <c r="G15" s="29">
        <v>2.56697E-2</v>
      </c>
      <c r="H15" s="24" t="s">
        <v>151</v>
      </c>
    </row>
    <row r="16" spans="1:9" ht="25.5" x14ac:dyDescent="0.2">
      <c r="A16" s="25">
        <v>10</v>
      </c>
      <c r="B16" s="26" t="s">
        <v>823</v>
      </c>
      <c r="C16" s="26" t="s">
        <v>824</v>
      </c>
      <c r="D16" s="26" t="s">
        <v>251</v>
      </c>
      <c r="E16" s="27">
        <v>313687</v>
      </c>
      <c r="F16" s="28">
        <v>3497.7668935000002</v>
      </c>
      <c r="G16" s="29">
        <v>2.2572990000000001E-2</v>
      </c>
      <c r="H16" s="24" t="s">
        <v>151</v>
      </c>
    </row>
    <row r="17" spans="1:8" x14ac:dyDescent="0.2">
      <c r="A17" s="25">
        <v>11</v>
      </c>
      <c r="B17" s="26" t="s">
        <v>47</v>
      </c>
      <c r="C17" s="26" t="s">
        <v>48</v>
      </c>
      <c r="D17" s="26" t="s">
        <v>36</v>
      </c>
      <c r="E17" s="27">
        <v>196162</v>
      </c>
      <c r="F17" s="28">
        <v>3470.0076989999998</v>
      </c>
      <c r="G17" s="29">
        <v>2.239385E-2</v>
      </c>
      <c r="H17" s="24" t="s">
        <v>151</v>
      </c>
    </row>
    <row r="18" spans="1:8" x14ac:dyDescent="0.2">
      <c r="A18" s="25">
        <v>12</v>
      </c>
      <c r="B18" s="26" t="s">
        <v>714</v>
      </c>
      <c r="C18" s="26" t="s">
        <v>715</v>
      </c>
      <c r="D18" s="26" t="s">
        <v>301</v>
      </c>
      <c r="E18" s="27">
        <v>526509</v>
      </c>
      <c r="F18" s="28">
        <v>3463.1129474999998</v>
      </c>
      <c r="G18" s="29">
        <v>2.234935E-2</v>
      </c>
      <c r="H18" s="24" t="s">
        <v>151</v>
      </c>
    </row>
    <row r="19" spans="1:8" x14ac:dyDescent="0.2">
      <c r="A19" s="25">
        <v>13</v>
      </c>
      <c r="B19" s="26" t="s">
        <v>825</v>
      </c>
      <c r="C19" s="26" t="s">
        <v>826</v>
      </c>
      <c r="D19" s="26" t="s">
        <v>204</v>
      </c>
      <c r="E19" s="27">
        <v>271786</v>
      </c>
      <c r="F19" s="28">
        <v>3442.7132620000002</v>
      </c>
      <c r="G19" s="29">
        <v>2.22177E-2</v>
      </c>
      <c r="H19" s="24" t="s">
        <v>151</v>
      </c>
    </row>
    <row r="20" spans="1:8" x14ac:dyDescent="0.2">
      <c r="A20" s="25">
        <v>14</v>
      </c>
      <c r="B20" s="26" t="s">
        <v>493</v>
      </c>
      <c r="C20" s="26" t="s">
        <v>494</v>
      </c>
      <c r="D20" s="26" t="s">
        <v>36</v>
      </c>
      <c r="E20" s="27">
        <v>67625</v>
      </c>
      <c r="F20" s="28">
        <v>3385.5103749999998</v>
      </c>
      <c r="G20" s="29">
        <v>2.184854E-2</v>
      </c>
      <c r="H20" s="24" t="s">
        <v>151</v>
      </c>
    </row>
    <row r="21" spans="1:8" x14ac:dyDescent="0.2">
      <c r="A21" s="25">
        <v>15</v>
      </c>
      <c r="B21" s="26" t="s">
        <v>372</v>
      </c>
      <c r="C21" s="26" t="s">
        <v>373</v>
      </c>
      <c r="D21" s="26" t="s">
        <v>374</v>
      </c>
      <c r="E21" s="27">
        <v>208929</v>
      </c>
      <c r="F21" s="28">
        <v>3383.0828325000002</v>
      </c>
      <c r="G21" s="29">
        <v>2.1832879999999999E-2</v>
      </c>
      <c r="H21" s="24" t="s">
        <v>151</v>
      </c>
    </row>
    <row r="22" spans="1:8" x14ac:dyDescent="0.2">
      <c r="A22" s="25">
        <v>16</v>
      </c>
      <c r="B22" s="26" t="s">
        <v>360</v>
      </c>
      <c r="C22" s="26" t="s">
        <v>361</v>
      </c>
      <c r="D22" s="26" t="s">
        <v>362</v>
      </c>
      <c r="E22" s="27">
        <v>495412</v>
      </c>
      <c r="F22" s="28">
        <v>3250.893544</v>
      </c>
      <c r="G22" s="29">
        <v>2.0979790000000002E-2</v>
      </c>
      <c r="H22" s="24" t="s">
        <v>151</v>
      </c>
    </row>
    <row r="23" spans="1:8" x14ac:dyDescent="0.2">
      <c r="A23" s="25">
        <v>17</v>
      </c>
      <c r="B23" s="26" t="s">
        <v>386</v>
      </c>
      <c r="C23" s="26" t="s">
        <v>387</v>
      </c>
      <c r="D23" s="26" t="s">
        <v>33</v>
      </c>
      <c r="E23" s="27">
        <v>95689</v>
      </c>
      <c r="F23" s="28">
        <v>3108.93561</v>
      </c>
      <c r="G23" s="29">
        <v>2.0063649999999999E-2</v>
      </c>
      <c r="H23" s="24" t="s">
        <v>151</v>
      </c>
    </row>
    <row r="24" spans="1:8" x14ac:dyDescent="0.2">
      <c r="A24" s="25">
        <v>18</v>
      </c>
      <c r="B24" s="26" t="s">
        <v>368</v>
      </c>
      <c r="C24" s="26" t="s">
        <v>369</v>
      </c>
      <c r="D24" s="26" t="s">
        <v>277</v>
      </c>
      <c r="E24" s="27">
        <v>387423</v>
      </c>
      <c r="F24" s="28">
        <v>3046.8881835000002</v>
      </c>
      <c r="G24" s="29">
        <v>1.966323E-2</v>
      </c>
      <c r="H24" s="24" t="s">
        <v>151</v>
      </c>
    </row>
    <row r="25" spans="1:8" x14ac:dyDescent="0.2">
      <c r="A25" s="25">
        <v>19</v>
      </c>
      <c r="B25" s="26" t="s">
        <v>544</v>
      </c>
      <c r="C25" s="26" t="s">
        <v>545</v>
      </c>
      <c r="D25" s="26" t="s">
        <v>277</v>
      </c>
      <c r="E25" s="27">
        <v>30834</v>
      </c>
      <c r="F25" s="28">
        <v>2785.435641</v>
      </c>
      <c r="G25" s="29">
        <v>1.7975930000000001E-2</v>
      </c>
      <c r="H25" s="24" t="s">
        <v>151</v>
      </c>
    </row>
    <row r="26" spans="1:8" x14ac:dyDescent="0.2">
      <c r="A26" s="25">
        <v>20</v>
      </c>
      <c r="B26" s="26" t="s">
        <v>827</v>
      </c>
      <c r="C26" s="26" t="s">
        <v>828</v>
      </c>
      <c r="D26" s="26" t="s">
        <v>75</v>
      </c>
      <c r="E26" s="27">
        <v>216926</v>
      </c>
      <c r="F26" s="28">
        <v>2778.1712819999998</v>
      </c>
      <c r="G26" s="29">
        <v>1.7929049999999998E-2</v>
      </c>
      <c r="H26" s="24" t="s">
        <v>151</v>
      </c>
    </row>
    <row r="27" spans="1:8" x14ac:dyDescent="0.2">
      <c r="A27" s="25">
        <v>21</v>
      </c>
      <c r="B27" s="26" t="s">
        <v>405</v>
      </c>
      <c r="C27" s="26" t="s">
        <v>406</v>
      </c>
      <c r="D27" s="26" t="s">
        <v>207</v>
      </c>
      <c r="E27" s="27">
        <v>391410</v>
      </c>
      <c r="F27" s="28">
        <v>2747.3067900000001</v>
      </c>
      <c r="G27" s="29">
        <v>1.7729869999999998E-2</v>
      </c>
      <c r="H27" s="24" t="s">
        <v>151</v>
      </c>
    </row>
    <row r="28" spans="1:8" ht="25.5" x14ac:dyDescent="0.2">
      <c r="A28" s="25">
        <v>22</v>
      </c>
      <c r="B28" s="26" t="s">
        <v>217</v>
      </c>
      <c r="C28" s="26" t="s">
        <v>218</v>
      </c>
      <c r="D28" s="26" t="s">
        <v>219</v>
      </c>
      <c r="E28" s="27">
        <v>142371</v>
      </c>
      <c r="F28" s="28">
        <v>2696.3643689999999</v>
      </c>
      <c r="G28" s="29">
        <v>1.7401110000000001E-2</v>
      </c>
      <c r="H28" s="24" t="s">
        <v>151</v>
      </c>
    </row>
    <row r="29" spans="1:8" x14ac:dyDescent="0.2">
      <c r="A29" s="25">
        <v>23</v>
      </c>
      <c r="B29" s="26" t="s">
        <v>137</v>
      </c>
      <c r="C29" s="26" t="s">
        <v>138</v>
      </c>
      <c r="D29" s="26" t="s">
        <v>97</v>
      </c>
      <c r="E29" s="27">
        <v>799588</v>
      </c>
      <c r="F29" s="28">
        <v>2686.215886</v>
      </c>
      <c r="G29" s="29">
        <v>1.7335610000000001E-2</v>
      </c>
      <c r="H29" s="24" t="s">
        <v>151</v>
      </c>
    </row>
    <row r="30" spans="1:8" x14ac:dyDescent="0.2">
      <c r="A30" s="25">
        <v>24</v>
      </c>
      <c r="B30" s="26" t="s">
        <v>249</v>
      </c>
      <c r="C30" s="26" t="s">
        <v>250</v>
      </c>
      <c r="D30" s="26" t="s">
        <v>251</v>
      </c>
      <c r="E30" s="27">
        <v>51454</v>
      </c>
      <c r="F30" s="28">
        <v>2535.8589360000001</v>
      </c>
      <c r="G30" s="29">
        <v>1.6365279999999999E-2</v>
      </c>
      <c r="H30" s="24" t="s">
        <v>151</v>
      </c>
    </row>
    <row r="31" spans="1:8" x14ac:dyDescent="0.2">
      <c r="A31" s="25">
        <v>25</v>
      </c>
      <c r="B31" s="26" t="s">
        <v>238</v>
      </c>
      <c r="C31" s="26" t="s">
        <v>239</v>
      </c>
      <c r="D31" s="26" t="s">
        <v>240</v>
      </c>
      <c r="E31" s="27">
        <v>122301</v>
      </c>
      <c r="F31" s="28">
        <v>2385.4810050000001</v>
      </c>
      <c r="G31" s="29">
        <v>1.539481E-2</v>
      </c>
      <c r="H31" s="24" t="s">
        <v>151</v>
      </c>
    </row>
    <row r="32" spans="1:8" x14ac:dyDescent="0.2">
      <c r="A32" s="25">
        <v>26</v>
      </c>
      <c r="B32" s="26" t="s">
        <v>480</v>
      </c>
      <c r="C32" s="26" t="s">
        <v>481</v>
      </c>
      <c r="D32" s="26" t="s">
        <v>374</v>
      </c>
      <c r="E32" s="27">
        <v>128249</v>
      </c>
      <c r="F32" s="28">
        <v>2377.0310905000001</v>
      </c>
      <c r="G32" s="29">
        <v>1.534028E-2</v>
      </c>
      <c r="H32" s="24" t="s">
        <v>151</v>
      </c>
    </row>
    <row r="33" spans="1:8" x14ac:dyDescent="0.2">
      <c r="A33" s="25">
        <v>27</v>
      </c>
      <c r="B33" s="26" t="s">
        <v>540</v>
      </c>
      <c r="C33" s="26" t="s">
        <v>541</v>
      </c>
      <c r="D33" s="26" t="s">
        <v>240</v>
      </c>
      <c r="E33" s="27">
        <v>145079</v>
      </c>
      <c r="F33" s="28">
        <v>2218.4029890000002</v>
      </c>
      <c r="G33" s="29">
        <v>1.4316560000000001E-2</v>
      </c>
      <c r="H33" s="24" t="s">
        <v>151</v>
      </c>
    </row>
    <row r="34" spans="1:8" x14ac:dyDescent="0.2">
      <c r="A34" s="25">
        <v>28</v>
      </c>
      <c r="B34" s="26" t="s">
        <v>829</v>
      </c>
      <c r="C34" s="26" t="s">
        <v>830</v>
      </c>
      <c r="D34" s="26" t="s">
        <v>198</v>
      </c>
      <c r="E34" s="27">
        <v>1178268</v>
      </c>
      <c r="F34" s="28">
        <v>2027.3279207999999</v>
      </c>
      <c r="G34" s="29">
        <v>1.308345E-2</v>
      </c>
      <c r="H34" s="24" t="s">
        <v>151</v>
      </c>
    </row>
    <row r="35" spans="1:8" x14ac:dyDescent="0.2">
      <c r="A35" s="25">
        <v>29</v>
      </c>
      <c r="B35" s="26" t="s">
        <v>28</v>
      </c>
      <c r="C35" s="26" t="s">
        <v>29</v>
      </c>
      <c r="D35" s="26" t="s">
        <v>30</v>
      </c>
      <c r="E35" s="27">
        <v>626821</v>
      </c>
      <c r="F35" s="28">
        <v>1930.60868</v>
      </c>
      <c r="G35" s="29">
        <v>1.245927E-2</v>
      </c>
      <c r="H35" s="24" t="s">
        <v>151</v>
      </c>
    </row>
    <row r="36" spans="1:8" x14ac:dyDescent="0.2">
      <c r="A36" s="25">
        <v>30</v>
      </c>
      <c r="B36" s="26" t="s">
        <v>85</v>
      </c>
      <c r="C36" s="26" t="s">
        <v>86</v>
      </c>
      <c r="D36" s="26" t="s">
        <v>75</v>
      </c>
      <c r="E36" s="27">
        <v>37518</v>
      </c>
      <c r="F36" s="28">
        <v>1913.1553739999999</v>
      </c>
      <c r="G36" s="29">
        <v>1.2346630000000001E-2</v>
      </c>
      <c r="H36" s="24" t="s">
        <v>151</v>
      </c>
    </row>
    <row r="37" spans="1:8" ht="25.5" x14ac:dyDescent="0.2">
      <c r="A37" s="25">
        <v>31</v>
      </c>
      <c r="B37" s="26" t="s">
        <v>266</v>
      </c>
      <c r="C37" s="26" t="s">
        <v>267</v>
      </c>
      <c r="D37" s="26" t="s">
        <v>268</v>
      </c>
      <c r="E37" s="27">
        <v>66601</v>
      </c>
      <c r="F37" s="28">
        <v>1816.3757725</v>
      </c>
      <c r="G37" s="29">
        <v>1.1722059999999999E-2</v>
      </c>
      <c r="H37" s="24" t="s">
        <v>151</v>
      </c>
    </row>
    <row r="38" spans="1:8" x14ac:dyDescent="0.2">
      <c r="A38" s="25">
        <v>32</v>
      </c>
      <c r="B38" s="26" t="s">
        <v>312</v>
      </c>
      <c r="C38" s="26" t="s">
        <v>313</v>
      </c>
      <c r="D38" s="26" t="s">
        <v>277</v>
      </c>
      <c r="E38" s="27">
        <v>1861472</v>
      </c>
      <c r="F38" s="28">
        <v>1627.1126752</v>
      </c>
      <c r="G38" s="29">
        <v>1.050064E-2</v>
      </c>
      <c r="H38" s="24" t="s">
        <v>151</v>
      </c>
    </row>
    <row r="39" spans="1:8" x14ac:dyDescent="0.2">
      <c r="A39" s="25">
        <v>33</v>
      </c>
      <c r="B39" s="26" t="s">
        <v>73</v>
      </c>
      <c r="C39" s="26" t="s">
        <v>74</v>
      </c>
      <c r="D39" s="26" t="s">
        <v>75</v>
      </c>
      <c r="E39" s="27">
        <v>123679</v>
      </c>
      <c r="F39" s="28">
        <v>1545.6783025</v>
      </c>
      <c r="G39" s="29">
        <v>9.9751000000000006E-3</v>
      </c>
      <c r="H39" s="24" t="s">
        <v>151</v>
      </c>
    </row>
    <row r="40" spans="1:8" ht="25.5" x14ac:dyDescent="0.2">
      <c r="A40" s="25">
        <v>34</v>
      </c>
      <c r="B40" s="26" t="s">
        <v>831</v>
      </c>
      <c r="C40" s="26" t="s">
        <v>832</v>
      </c>
      <c r="D40" s="26" t="s">
        <v>129</v>
      </c>
      <c r="E40" s="27">
        <v>182846</v>
      </c>
      <c r="F40" s="28">
        <v>1506.193925</v>
      </c>
      <c r="G40" s="29">
        <v>9.7202899999999995E-3</v>
      </c>
      <c r="H40" s="24" t="s">
        <v>151</v>
      </c>
    </row>
    <row r="41" spans="1:8" x14ac:dyDescent="0.2">
      <c r="A41" s="25">
        <v>35</v>
      </c>
      <c r="B41" s="26" t="s">
        <v>295</v>
      </c>
      <c r="C41" s="26" t="s">
        <v>296</v>
      </c>
      <c r="D41" s="26" t="s">
        <v>204</v>
      </c>
      <c r="E41" s="27">
        <v>49635</v>
      </c>
      <c r="F41" s="28">
        <v>1490.489415</v>
      </c>
      <c r="G41" s="29">
        <v>9.6189399999999994E-3</v>
      </c>
      <c r="H41" s="24" t="s">
        <v>151</v>
      </c>
    </row>
    <row r="42" spans="1:8" x14ac:dyDescent="0.2">
      <c r="A42" s="25">
        <v>36</v>
      </c>
      <c r="B42" s="26" t="s">
        <v>143</v>
      </c>
      <c r="C42" s="26" t="s">
        <v>144</v>
      </c>
      <c r="D42" s="26" t="s">
        <v>44</v>
      </c>
      <c r="E42" s="27">
        <v>112553</v>
      </c>
      <c r="F42" s="28">
        <v>1376.4669134999999</v>
      </c>
      <c r="G42" s="29">
        <v>8.8830899999999997E-3</v>
      </c>
      <c r="H42" s="24" t="s">
        <v>151</v>
      </c>
    </row>
    <row r="43" spans="1:8" x14ac:dyDescent="0.2">
      <c r="A43" s="25">
        <v>37</v>
      </c>
      <c r="B43" s="26" t="s">
        <v>833</v>
      </c>
      <c r="C43" s="26" t="s">
        <v>834</v>
      </c>
      <c r="D43" s="26" t="s">
        <v>36</v>
      </c>
      <c r="E43" s="27">
        <v>261465</v>
      </c>
      <c r="F43" s="28">
        <v>1363.5399749999999</v>
      </c>
      <c r="G43" s="29">
        <v>8.7996700000000008E-3</v>
      </c>
      <c r="H43" s="24" t="s">
        <v>151</v>
      </c>
    </row>
    <row r="44" spans="1:8" x14ac:dyDescent="0.2">
      <c r="A44" s="25">
        <v>38</v>
      </c>
      <c r="B44" s="26" t="s">
        <v>736</v>
      </c>
      <c r="C44" s="26" t="s">
        <v>737</v>
      </c>
      <c r="D44" s="26" t="s">
        <v>204</v>
      </c>
      <c r="E44" s="27">
        <v>61338</v>
      </c>
      <c r="F44" s="28">
        <v>1313.6146080000001</v>
      </c>
      <c r="G44" s="29">
        <v>8.4774700000000008E-3</v>
      </c>
      <c r="H44" s="24" t="s">
        <v>151</v>
      </c>
    </row>
    <row r="45" spans="1:8" x14ac:dyDescent="0.2">
      <c r="A45" s="25">
        <v>39</v>
      </c>
      <c r="B45" s="26" t="s">
        <v>772</v>
      </c>
      <c r="C45" s="26" t="s">
        <v>773</v>
      </c>
      <c r="D45" s="26" t="s">
        <v>75</v>
      </c>
      <c r="E45" s="27">
        <v>3661</v>
      </c>
      <c r="F45" s="28">
        <v>1280.112582</v>
      </c>
      <c r="G45" s="29">
        <v>8.2612599999999994E-3</v>
      </c>
      <c r="H45" s="24" t="s">
        <v>151</v>
      </c>
    </row>
    <row r="46" spans="1:8" x14ac:dyDescent="0.2">
      <c r="A46" s="25">
        <v>40</v>
      </c>
      <c r="B46" s="26" t="s">
        <v>521</v>
      </c>
      <c r="C46" s="26" t="s">
        <v>522</v>
      </c>
      <c r="D46" s="26" t="s">
        <v>33</v>
      </c>
      <c r="E46" s="27">
        <v>156523</v>
      </c>
      <c r="F46" s="28">
        <v>1236.7664844999999</v>
      </c>
      <c r="G46" s="29">
        <v>7.9815300000000006E-3</v>
      </c>
      <c r="H46" s="24" t="s">
        <v>151</v>
      </c>
    </row>
    <row r="47" spans="1:8" x14ac:dyDescent="0.2">
      <c r="A47" s="25">
        <v>41</v>
      </c>
      <c r="B47" s="26" t="s">
        <v>812</v>
      </c>
      <c r="C47" s="26" t="s">
        <v>813</v>
      </c>
      <c r="D47" s="26" t="s">
        <v>198</v>
      </c>
      <c r="E47" s="27">
        <v>628203</v>
      </c>
      <c r="F47" s="28">
        <v>1131.2051421000001</v>
      </c>
      <c r="G47" s="29">
        <v>7.3002800000000001E-3</v>
      </c>
      <c r="H47" s="24" t="s">
        <v>151</v>
      </c>
    </row>
    <row r="48" spans="1:8" x14ac:dyDescent="0.2">
      <c r="A48" s="25">
        <v>42</v>
      </c>
      <c r="B48" s="26" t="s">
        <v>332</v>
      </c>
      <c r="C48" s="26" t="s">
        <v>333</v>
      </c>
      <c r="D48" s="26" t="s">
        <v>44</v>
      </c>
      <c r="E48" s="27">
        <v>1528651</v>
      </c>
      <c r="F48" s="28">
        <v>962.7443998</v>
      </c>
      <c r="G48" s="29">
        <v>6.21311E-3</v>
      </c>
      <c r="H48" s="24" t="s">
        <v>151</v>
      </c>
    </row>
    <row r="49" spans="1:8" x14ac:dyDescent="0.2">
      <c r="A49" s="25">
        <v>43</v>
      </c>
      <c r="B49" s="26" t="s">
        <v>394</v>
      </c>
      <c r="C49" s="26" t="s">
        <v>395</v>
      </c>
      <c r="D49" s="26" t="s">
        <v>33</v>
      </c>
      <c r="E49" s="27">
        <v>26086</v>
      </c>
      <c r="F49" s="28">
        <v>674.375272</v>
      </c>
      <c r="G49" s="29">
        <v>4.3521100000000002E-3</v>
      </c>
      <c r="H49" s="24" t="s">
        <v>151</v>
      </c>
    </row>
    <row r="50" spans="1:8" x14ac:dyDescent="0.2">
      <c r="A50" s="25">
        <v>44</v>
      </c>
      <c r="B50" s="26" t="s">
        <v>121</v>
      </c>
      <c r="C50" s="26" t="s">
        <v>122</v>
      </c>
      <c r="D50" s="26" t="s">
        <v>36</v>
      </c>
      <c r="E50" s="27">
        <v>307486</v>
      </c>
      <c r="F50" s="28">
        <v>574.93732279999995</v>
      </c>
      <c r="G50" s="29">
        <v>3.7103800000000001E-3</v>
      </c>
      <c r="H50" s="24" t="s">
        <v>151</v>
      </c>
    </row>
    <row r="51" spans="1:8" x14ac:dyDescent="0.2">
      <c r="A51" s="22"/>
      <c r="B51" s="22"/>
      <c r="C51" s="23" t="s">
        <v>150</v>
      </c>
      <c r="D51" s="22"/>
      <c r="E51" s="22" t="s">
        <v>151</v>
      </c>
      <c r="F51" s="30">
        <v>130562.4071593</v>
      </c>
      <c r="G51" s="31">
        <v>0.84259026000000004</v>
      </c>
      <c r="H51" s="24" t="s">
        <v>151</v>
      </c>
    </row>
    <row r="52" spans="1:8" x14ac:dyDescent="0.2">
      <c r="A52" s="22"/>
      <c r="B52" s="22"/>
      <c r="C52" s="32"/>
      <c r="D52" s="22"/>
      <c r="E52" s="22"/>
      <c r="F52" s="33"/>
      <c r="G52" s="33"/>
      <c r="H52" s="24" t="s">
        <v>151</v>
      </c>
    </row>
    <row r="53" spans="1:8" x14ac:dyDescent="0.2">
      <c r="A53" s="22"/>
      <c r="B53" s="22"/>
      <c r="C53" s="23" t="s">
        <v>152</v>
      </c>
      <c r="D53" s="22"/>
      <c r="E53" s="22"/>
      <c r="F53" s="22"/>
      <c r="G53" s="22"/>
      <c r="H53" s="24" t="s">
        <v>151</v>
      </c>
    </row>
    <row r="54" spans="1:8" x14ac:dyDescent="0.2">
      <c r="A54" s="22"/>
      <c r="B54" s="22"/>
      <c r="C54" s="23" t="s">
        <v>150</v>
      </c>
      <c r="D54" s="22"/>
      <c r="E54" s="22" t="s">
        <v>151</v>
      </c>
      <c r="F54" s="34" t="s">
        <v>153</v>
      </c>
      <c r="G54" s="31">
        <v>0</v>
      </c>
      <c r="H54" s="24" t="s">
        <v>151</v>
      </c>
    </row>
    <row r="55" spans="1:8" x14ac:dyDescent="0.2">
      <c r="A55" s="22"/>
      <c r="B55" s="22"/>
      <c r="C55" s="32"/>
      <c r="D55" s="22"/>
      <c r="E55" s="22"/>
      <c r="F55" s="33"/>
      <c r="G55" s="33"/>
      <c r="H55" s="24" t="s">
        <v>151</v>
      </c>
    </row>
    <row r="56" spans="1:8" x14ac:dyDescent="0.2">
      <c r="A56" s="22"/>
      <c r="B56" s="22"/>
      <c r="C56" s="23" t="s">
        <v>154</v>
      </c>
      <c r="D56" s="22"/>
      <c r="E56" s="22"/>
      <c r="F56" s="22"/>
      <c r="G56" s="22"/>
      <c r="H56" s="24" t="s">
        <v>151</v>
      </c>
    </row>
    <row r="57" spans="1:8" x14ac:dyDescent="0.2">
      <c r="A57" s="22"/>
      <c r="B57" s="22"/>
      <c r="C57" s="23" t="s">
        <v>150</v>
      </c>
      <c r="D57" s="22"/>
      <c r="E57" s="22" t="s">
        <v>151</v>
      </c>
      <c r="F57" s="34" t="s">
        <v>153</v>
      </c>
      <c r="G57" s="31">
        <v>0</v>
      </c>
      <c r="H57" s="24" t="s">
        <v>151</v>
      </c>
    </row>
    <row r="58" spans="1:8" x14ac:dyDescent="0.2">
      <c r="A58" s="22"/>
      <c r="B58" s="22"/>
      <c r="C58" s="32"/>
      <c r="D58" s="22"/>
      <c r="E58" s="22"/>
      <c r="F58" s="33"/>
      <c r="G58" s="33"/>
      <c r="H58" s="24" t="s">
        <v>151</v>
      </c>
    </row>
    <row r="59" spans="1:8" x14ac:dyDescent="0.2">
      <c r="A59" s="22"/>
      <c r="B59" s="22"/>
      <c r="C59" s="23" t="s">
        <v>155</v>
      </c>
      <c r="D59" s="22"/>
      <c r="E59" s="22"/>
      <c r="F59" s="22"/>
      <c r="G59" s="22"/>
      <c r="H59" s="24" t="s">
        <v>151</v>
      </c>
    </row>
    <row r="60" spans="1:8" x14ac:dyDescent="0.2">
      <c r="A60" s="22"/>
      <c r="B60" s="22"/>
      <c r="C60" s="23" t="s">
        <v>150</v>
      </c>
      <c r="D60" s="22"/>
      <c r="E60" s="22" t="s">
        <v>151</v>
      </c>
      <c r="F60" s="34" t="s">
        <v>153</v>
      </c>
      <c r="G60" s="31">
        <v>0</v>
      </c>
      <c r="H60" s="24" t="s">
        <v>151</v>
      </c>
    </row>
    <row r="61" spans="1:8" x14ac:dyDescent="0.2">
      <c r="A61" s="22"/>
      <c r="B61" s="22"/>
      <c r="C61" s="32"/>
      <c r="D61" s="22"/>
      <c r="E61" s="22"/>
      <c r="F61" s="33"/>
      <c r="G61" s="33"/>
      <c r="H61" s="24" t="s">
        <v>151</v>
      </c>
    </row>
    <row r="62" spans="1:8" x14ac:dyDescent="0.2">
      <c r="A62" s="22"/>
      <c r="B62" s="22"/>
      <c r="C62" s="23" t="s">
        <v>156</v>
      </c>
      <c r="D62" s="22"/>
      <c r="E62" s="22"/>
      <c r="F62" s="33"/>
      <c r="G62" s="33"/>
      <c r="H62" s="24" t="s">
        <v>151</v>
      </c>
    </row>
    <row r="63" spans="1:8" x14ac:dyDescent="0.2">
      <c r="A63" s="22"/>
      <c r="B63" s="22"/>
      <c r="C63" s="23" t="s">
        <v>150</v>
      </c>
      <c r="D63" s="22"/>
      <c r="E63" s="22" t="s">
        <v>151</v>
      </c>
      <c r="F63" s="34" t="s">
        <v>153</v>
      </c>
      <c r="G63" s="31">
        <v>0</v>
      </c>
      <c r="H63" s="24" t="s">
        <v>151</v>
      </c>
    </row>
    <row r="64" spans="1:8" x14ac:dyDescent="0.2">
      <c r="A64" s="22"/>
      <c r="B64" s="22"/>
      <c r="C64" s="32"/>
      <c r="D64" s="22"/>
      <c r="E64" s="22"/>
      <c r="F64" s="33"/>
      <c r="G64" s="33"/>
      <c r="H64" s="24" t="s">
        <v>151</v>
      </c>
    </row>
    <row r="65" spans="1:8" x14ac:dyDescent="0.2">
      <c r="A65" s="22"/>
      <c r="B65" s="22"/>
      <c r="C65" s="23" t="s">
        <v>157</v>
      </c>
      <c r="D65" s="22"/>
      <c r="E65" s="22"/>
      <c r="F65" s="33"/>
      <c r="G65" s="33"/>
      <c r="H65" s="24" t="s">
        <v>151</v>
      </c>
    </row>
    <row r="66" spans="1:8" x14ac:dyDescent="0.2">
      <c r="A66" s="22"/>
      <c r="B66" s="22"/>
      <c r="C66" s="23" t="s">
        <v>150</v>
      </c>
      <c r="D66" s="22"/>
      <c r="E66" s="22" t="s">
        <v>151</v>
      </c>
      <c r="F66" s="34" t="s">
        <v>153</v>
      </c>
      <c r="G66" s="31">
        <v>0</v>
      </c>
      <c r="H66" s="24" t="s">
        <v>151</v>
      </c>
    </row>
    <row r="67" spans="1:8" x14ac:dyDescent="0.2">
      <c r="A67" s="22"/>
      <c r="B67" s="22"/>
      <c r="C67" s="32"/>
      <c r="D67" s="22"/>
      <c r="E67" s="22"/>
      <c r="F67" s="33"/>
      <c r="G67" s="33"/>
      <c r="H67" s="24" t="s">
        <v>151</v>
      </c>
    </row>
    <row r="68" spans="1:8" x14ac:dyDescent="0.2">
      <c r="A68" s="22"/>
      <c r="B68" s="22"/>
      <c r="C68" s="23" t="s">
        <v>158</v>
      </c>
      <c r="D68" s="22"/>
      <c r="E68" s="22"/>
      <c r="F68" s="30">
        <v>130562.4071593</v>
      </c>
      <c r="G68" s="31">
        <v>0.84259026000000004</v>
      </c>
      <c r="H68" s="24" t="s">
        <v>151</v>
      </c>
    </row>
    <row r="69" spans="1:8" x14ac:dyDescent="0.2">
      <c r="A69" s="22"/>
      <c r="B69" s="22"/>
      <c r="C69" s="32"/>
      <c r="D69" s="22"/>
      <c r="E69" s="22"/>
      <c r="F69" s="33"/>
      <c r="G69" s="33"/>
      <c r="H69" s="24" t="s">
        <v>151</v>
      </c>
    </row>
    <row r="70" spans="1:8" x14ac:dyDescent="0.2">
      <c r="A70" s="22"/>
      <c r="B70" s="22"/>
      <c r="C70" s="23" t="s">
        <v>159</v>
      </c>
      <c r="D70" s="22"/>
      <c r="E70" s="22"/>
      <c r="F70" s="33"/>
      <c r="G70" s="33"/>
      <c r="H70" s="24" t="s">
        <v>151</v>
      </c>
    </row>
    <row r="71" spans="1:8" x14ac:dyDescent="0.2">
      <c r="A71" s="22"/>
      <c r="B71" s="22"/>
      <c r="C71" s="23" t="s">
        <v>10</v>
      </c>
      <c r="D71" s="22"/>
      <c r="E71" s="22"/>
      <c r="F71" s="33"/>
      <c r="G71" s="33"/>
      <c r="H71" s="24" t="s">
        <v>151</v>
      </c>
    </row>
    <row r="72" spans="1:8" x14ac:dyDescent="0.2">
      <c r="A72" s="22"/>
      <c r="B72" s="22"/>
      <c r="C72" s="23" t="s">
        <v>150</v>
      </c>
      <c r="D72" s="22"/>
      <c r="E72" s="22" t="s">
        <v>151</v>
      </c>
      <c r="F72" s="34" t="s">
        <v>153</v>
      </c>
      <c r="G72" s="31">
        <v>0</v>
      </c>
      <c r="H72" s="24" t="s">
        <v>151</v>
      </c>
    </row>
    <row r="73" spans="1:8" x14ac:dyDescent="0.2">
      <c r="A73" s="22"/>
      <c r="B73" s="22"/>
      <c r="C73" s="32"/>
      <c r="D73" s="22"/>
      <c r="E73" s="22"/>
      <c r="F73" s="33"/>
      <c r="G73" s="33"/>
      <c r="H73" s="24" t="s">
        <v>151</v>
      </c>
    </row>
    <row r="74" spans="1:8" x14ac:dyDescent="0.2">
      <c r="A74" s="22"/>
      <c r="B74" s="22"/>
      <c r="C74" s="23" t="s">
        <v>160</v>
      </c>
      <c r="D74" s="22"/>
      <c r="E74" s="22"/>
      <c r="F74" s="22"/>
      <c r="G74" s="22"/>
      <c r="H74" s="24" t="s">
        <v>151</v>
      </c>
    </row>
    <row r="75" spans="1:8" x14ac:dyDescent="0.2">
      <c r="A75" s="22"/>
      <c r="B75" s="22"/>
      <c r="C75" s="23" t="s">
        <v>150</v>
      </c>
      <c r="D75" s="22"/>
      <c r="E75" s="22" t="s">
        <v>151</v>
      </c>
      <c r="F75" s="34" t="s">
        <v>153</v>
      </c>
      <c r="G75" s="31">
        <v>0</v>
      </c>
      <c r="H75" s="24" t="s">
        <v>151</v>
      </c>
    </row>
    <row r="76" spans="1:8" x14ac:dyDescent="0.2">
      <c r="A76" s="22"/>
      <c r="B76" s="22"/>
      <c r="C76" s="32"/>
      <c r="D76" s="22"/>
      <c r="E76" s="22"/>
      <c r="F76" s="33"/>
      <c r="G76" s="33"/>
      <c r="H76" s="24" t="s">
        <v>151</v>
      </c>
    </row>
    <row r="77" spans="1:8" x14ac:dyDescent="0.2">
      <c r="A77" s="22"/>
      <c r="B77" s="22"/>
      <c r="C77" s="23" t="s">
        <v>161</v>
      </c>
      <c r="D77" s="22"/>
      <c r="E77" s="22"/>
      <c r="F77" s="22"/>
      <c r="G77" s="22"/>
      <c r="H77" s="24" t="s">
        <v>151</v>
      </c>
    </row>
    <row r="78" spans="1:8" x14ac:dyDescent="0.2">
      <c r="A78" s="22"/>
      <c r="B78" s="22"/>
      <c r="C78" s="23" t="s">
        <v>150</v>
      </c>
      <c r="D78" s="22"/>
      <c r="E78" s="22" t="s">
        <v>151</v>
      </c>
      <c r="F78" s="34" t="s">
        <v>153</v>
      </c>
      <c r="G78" s="31">
        <v>0</v>
      </c>
      <c r="H78" s="24" t="s">
        <v>151</v>
      </c>
    </row>
    <row r="79" spans="1:8" x14ac:dyDescent="0.2">
      <c r="A79" s="22"/>
      <c r="B79" s="22"/>
      <c r="C79" s="32"/>
      <c r="D79" s="22"/>
      <c r="E79" s="22"/>
      <c r="F79" s="33"/>
      <c r="G79" s="33"/>
      <c r="H79" s="24" t="s">
        <v>151</v>
      </c>
    </row>
    <row r="80" spans="1:8" x14ac:dyDescent="0.2">
      <c r="A80" s="22"/>
      <c r="B80" s="22"/>
      <c r="C80" s="23" t="s">
        <v>162</v>
      </c>
      <c r="D80" s="22"/>
      <c r="E80" s="22"/>
      <c r="F80" s="33"/>
      <c r="G80" s="33"/>
      <c r="H80" s="24" t="s">
        <v>151</v>
      </c>
    </row>
    <row r="81" spans="1:8" x14ac:dyDescent="0.2">
      <c r="A81" s="22"/>
      <c r="B81" s="22"/>
      <c r="C81" s="23" t="s">
        <v>150</v>
      </c>
      <c r="D81" s="22"/>
      <c r="E81" s="22" t="s">
        <v>151</v>
      </c>
      <c r="F81" s="34" t="s">
        <v>153</v>
      </c>
      <c r="G81" s="31">
        <v>0</v>
      </c>
      <c r="H81" s="24" t="s">
        <v>151</v>
      </c>
    </row>
    <row r="82" spans="1:8" x14ac:dyDescent="0.2">
      <c r="A82" s="22"/>
      <c r="B82" s="22"/>
      <c r="C82" s="32"/>
      <c r="D82" s="22"/>
      <c r="E82" s="22"/>
      <c r="F82" s="33"/>
      <c r="G82" s="33"/>
      <c r="H82" s="24" t="s">
        <v>151</v>
      </c>
    </row>
    <row r="83" spans="1:8" x14ac:dyDescent="0.2">
      <c r="A83" s="22"/>
      <c r="B83" s="22"/>
      <c r="C83" s="23" t="s">
        <v>163</v>
      </c>
      <c r="D83" s="22"/>
      <c r="E83" s="22"/>
      <c r="F83" s="30">
        <v>0</v>
      </c>
      <c r="G83" s="31">
        <v>0</v>
      </c>
      <c r="H83" s="24" t="s">
        <v>151</v>
      </c>
    </row>
    <row r="84" spans="1:8" x14ac:dyDescent="0.2">
      <c r="A84" s="22"/>
      <c r="B84" s="22"/>
      <c r="C84" s="32"/>
      <c r="D84" s="22"/>
      <c r="E84" s="22"/>
      <c r="F84" s="33"/>
      <c r="G84" s="33"/>
      <c r="H84" s="24" t="s">
        <v>151</v>
      </c>
    </row>
    <row r="85" spans="1:8" x14ac:dyDescent="0.2">
      <c r="A85" s="22"/>
      <c r="B85" s="22"/>
      <c r="C85" s="23" t="s">
        <v>164</v>
      </c>
      <c r="D85" s="22"/>
      <c r="E85" s="22"/>
      <c r="F85" s="33"/>
      <c r="G85" s="33"/>
      <c r="H85" s="24" t="s">
        <v>151</v>
      </c>
    </row>
    <row r="86" spans="1:8" x14ac:dyDescent="0.2">
      <c r="A86" s="22"/>
      <c r="B86" s="22"/>
      <c r="C86" s="23" t="s">
        <v>165</v>
      </c>
      <c r="D86" s="22"/>
      <c r="E86" s="22"/>
      <c r="F86" s="33"/>
      <c r="G86" s="33"/>
      <c r="H86" s="24" t="s">
        <v>151</v>
      </c>
    </row>
    <row r="87" spans="1:8" x14ac:dyDescent="0.2">
      <c r="A87" s="22"/>
      <c r="B87" s="22"/>
      <c r="C87" s="23" t="s">
        <v>150</v>
      </c>
      <c r="D87" s="22"/>
      <c r="E87" s="22" t="s">
        <v>151</v>
      </c>
      <c r="F87" s="34" t="s">
        <v>153</v>
      </c>
      <c r="G87" s="31">
        <v>0</v>
      </c>
      <c r="H87" s="24" t="s">
        <v>151</v>
      </c>
    </row>
    <row r="88" spans="1:8" x14ac:dyDescent="0.2">
      <c r="A88" s="22"/>
      <c r="B88" s="22"/>
      <c r="C88" s="32"/>
      <c r="D88" s="22"/>
      <c r="E88" s="22"/>
      <c r="F88" s="33"/>
      <c r="G88" s="33"/>
      <c r="H88" s="24" t="s">
        <v>151</v>
      </c>
    </row>
    <row r="89" spans="1:8" x14ac:dyDescent="0.2">
      <c r="A89" s="22"/>
      <c r="B89" s="22"/>
      <c r="C89" s="23" t="s">
        <v>166</v>
      </c>
      <c r="D89" s="22"/>
      <c r="E89" s="22"/>
      <c r="F89" s="33"/>
      <c r="G89" s="33"/>
      <c r="H89" s="24" t="s">
        <v>151</v>
      </c>
    </row>
    <row r="90" spans="1:8" x14ac:dyDescent="0.2">
      <c r="A90" s="22"/>
      <c r="B90" s="22"/>
      <c r="C90" s="23" t="s">
        <v>150</v>
      </c>
      <c r="D90" s="22"/>
      <c r="E90" s="22" t="s">
        <v>151</v>
      </c>
      <c r="F90" s="34" t="s">
        <v>153</v>
      </c>
      <c r="G90" s="31">
        <v>0</v>
      </c>
      <c r="H90" s="24" t="s">
        <v>151</v>
      </c>
    </row>
    <row r="91" spans="1:8" x14ac:dyDescent="0.2">
      <c r="A91" s="22"/>
      <c r="B91" s="22"/>
      <c r="C91" s="32"/>
      <c r="D91" s="22"/>
      <c r="E91" s="22"/>
      <c r="F91" s="33"/>
      <c r="G91" s="33"/>
      <c r="H91" s="24" t="s">
        <v>151</v>
      </c>
    </row>
    <row r="92" spans="1:8" x14ac:dyDescent="0.2">
      <c r="A92" s="22"/>
      <c r="B92" s="22"/>
      <c r="C92" s="23" t="s">
        <v>167</v>
      </c>
      <c r="D92" s="22"/>
      <c r="E92" s="22"/>
      <c r="F92" s="33"/>
      <c r="G92" s="33"/>
      <c r="H92" s="24" t="s">
        <v>151</v>
      </c>
    </row>
    <row r="93" spans="1:8" x14ac:dyDescent="0.2">
      <c r="A93" s="22"/>
      <c r="B93" s="22"/>
      <c r="C93" s="23" t="s">
        <v>150</v>
      </c>
      <c r="D93" s="22"/>
      <c r="E93" s="22" t="s">
        <v>151</v>
      </c>
      <c r="F93" s="34" t="s">
        <v>153</v>
      </c>
      <c r="G93" s="31">
        <v>0</v>
      </c>
      <c r="H93" s="24" t="s">
        <v>151</v>
      </c>
    </row>
    <row r="94" spans="1:8" x14ac:dyDescent="0.2">
      <c r="A94" s="22"/>
      <c r="B94" s="22"/>
      <c r="C94" s="32"/>
      <c r="D94" s="22"/>
      <c r="E94" s="22"/>
      <c r="F94" s="33"/>
      <c r="G94" s="33"/>
      <c r="H94" s="24" t="s">
        <v>151</v>
      </c>
    </row>
    <row r="95" spans="1:8" x14ac:dyDescent="0.2">
      <c r="A95" s="22"/>
      <c r="B95" s="22"/>
      <c r="C95" s="23" t="s">
        <v>168</v>
      </c>
      <c r="D95" s="22"/>
      <c r="E95" s="22"/>
      <c r="F95" s="33"/>
      <c r="G95" s="33"/>
      <c r="H95" s="24" t="s">
        <v>151</v>
      </c>
    </row>
    <row r="96" spans="1:8" x14ac:dyDescent="0.2">
      <c r="A96" s="25">
        <v>1</v>
      </c>
      <c r="B96" s="26"/>
      <c r="C96" s="26" t="s">
        <v>169</v>
      </c>
      <c r="D96" s="26"/>
      <c r="E96" s="35"/>
      <c r="F96" s="28">
        <v>19498.815441092</v>
      </c>
      <c r="G96" s="29">
        <v>0.12583647000000001</v>
      </c>
      <c r="H96" s="24">
        <v>6.66</v>
      </c>
    </row>
    <row r="97" spans="1:8" x14ac:dyDescent="0.2">
      <c r="A97" s="22"/>
      <c r="B97" s="22"/>
      <c r="C97" s="23" t="s">
        <v>150</v>
      </c>
      <c r="D97" s="22"/>
      <c r="E97" s="22" t="s">
        <v>151</v>
      </c>
      <c r="F97" s="30">
        <v>19498.815441092</v>
      </c>
      <c r="G97" s="31">
        <v>0.12583647000000001</v>
      </c>
      <c r="H97" s="24" t="s">
        <v>151</v>
      </c>
    </row>
    <row r="98" spans="1:8" x14ac:dyDescent="0.2">
      <c r="A98" s="22"/>
      <c r="B98" s="22"/>
      <c r="C98" s="32"/>
      <c r="D98" s="22"/>
      <c r="E98" s="22"/>
      <c r="F98" s="33"/>
      <c r="G98" s="33"/>
      <c r="H98" s="24" t="s">
        <v>151</v>
      </c>
    </row>
    <row r="99" spans="1:8" x14ac:dyDescent="0.2">
      <c r="A99" s="22"/>
      <c r="B99" s="22"/>
      <c r="C99" s="23" t="s">
        <v>170</v>
      </c>
      <c r="D99" s="22"/>
      <c r="E99" s="22"/>
      <c r="F99" s="30">
        <v>19498.815441092</v>
      </c>
      <c r="G99" s="31">
        <v>0.12583647000000001</v>
      </c>
      <c r="H99" s="24" t="s">
        <v>151</v>
      </c>
    </row>
    <row r="100" spans="1:8" x14ac:dyDescent="0.2">
      <c r="A100" s="22"/>
      <c r="B100" s="22"/>
      <c r="C100" s="33"/>
      <c r="D100" s="22"/>
      <c r="E100" s="22"/>
      <c r="F100" s="22"/>
      <c r="G100" s="22"/>
      <c r="H100" s="24" t="s">
        <v>151</v>
      </c>
    </row>
    <row r="101" spans="1:8" x14ac:dyDescent="0.2">
      <c r="A101" s="22"/>
      <c r="B101" s="22"/>
      <c r="C101" s="23" t="s">
        <v>171</v>
      </c>
      <c r="D101" s="22"/>
      <c r="E101" s="22"/>
      <c r="F101" s="22"/>
      <c r="G101" s="22"/>
      <c r="H101" s="24" t="s">
        <v>151</v>
      </c>
    </row>
    <row r="102" spans="1:8" x14ac:dyDescent="0.2">
      <c r="A102" s="22"/>
      <c r="B102" s="22"/>
      <c r="C102" s="23" t="s">
        <v>172</v>
      </c>
      <c r="D102" s="22"/>
      <c r="E102" s="22"/>
      <c r="F102" s="22"/>
      <c r="G102" s="22"/>
      <c r="H102" s="24" t="s">
        <v>151</v>
      </c>
    </row>
    <row r="103" spans="1:8" x14ac:dyDescent="0.2">
      <c r="A103" s="25">
        <v>1</v>
      </c>
      <c r="B103" s="26" t="s">
        <v>338</v>
      </c>
      <c r="C103" s="26" t="s">
        <v>339</v>
      </c>
      <c r="D103" s="26"/>
      <c r="E103" s="90">
        <v>223729.049</v>
      </c>
      <c r="F103" s="28">
        <v>5003.5082213610003</v>
      </c>
      <c r="G103" s="29">
        <v>3.2290359999999997E-2</v>
      </c>
      <c r="H103" s="24" t="s">
        <v>151</v>
      </c>
    </row>
    <row r="104" spans="1:8" x14ac:dyDescent="0.2">
      <c r="A104" s="22"/>
      <c r="B104" s="22"/>
      <c r="C104" s="23" t="s">
        <v>150</v>
      </c>
      <c r="D104" s="22"/>
      <c r="E104" s="22" t="s">
        <v>151</v>
      </c>
      <c r="F104" s="30">
        <v>5003.5082213610003</v>
      </c>
      <c r="G104" s="31">
        <v>3.2290359999999997E-2</v>
      </c>
      <c r="H104" s="24" t="s">
        <v>151</v>
      </c>
    </row>
    <row r="105" spans="1:8" x14ac:dyDescent="0.2">
      <c r="A105" s="22"/>
      <c r="B105" s="22"/>
      <c r="C105" s="32"/>
      <c r="D105" s="22"/>
      <c r="E105" s="22"/>
      <c r="F105" s="33"/>
      <c r="G105" s="33"/>
      <c r="H105" s="24" t="s">
        <v>151</v>
      </c>
    </row>
    <row r="106" spans="1:8" x14ac:dyDescent="0.2">
      <c r="A106" s="22"/>
      <c r="B106" s="22"/>
      <c r="C106" s="23" t="s">
        <v>173</v>
      </c>
      <c r="D106" s="22"/>
      <c r="E106" s="22"/>
      <c r="F106" s="22"/>
      <c r="G106" s="22"/>
      <c r="H106" s="24" t="s">
        <v>151</v>
      </c>
    </row>
    <row r="107" spans="1:8" x14ac:dyDescent="0.2">
      <c r="A107" s="22"/>
      <c r="B107" s="22"/>
      <c r="C107" s="23" t="s">
        <v>174</v>
      </c>
      <c r="D107" s="22"/>
      <c r="E107" s="22"/>
      <c r="F107" s="22"/>
      <c r="G107" s="22"/>
      <c r="H107" s="24" t="s">
        <v>151</v>
      </c>
    </row>
    <row r="108" spans="1:8" x14ac:dyDescent="0.2">
      <c r="A108" s="22"/>
      <c r="B108" s="22"/>
      <c r="C108" s="23" t="s">
        <v>150</v>
      </c>
      <c r="D108" s="22"/>
      <c r="E108" s="22" t="s">
        <v>151</v>
      </c>
      <c r="F108" s="34" t="s">
        <v>153</v>
      </c>
      <c r="G108" s="31">
        <v>0</v>
      </c>
      <c r="H108" s="24" t="s">
        <v>151</v>
      </c>
    </row>
    <row r="109" spans="1:8" x14ac:dyDescent="0.2">
      <c r="A109" s="22"/>
      <c r="B109" s="22"/>
      <c r="C109" s="32"/>
      <c r="D109" s="22"/>
      <c r="E109" s="22"/>
      <c r="F109" s="33"/>
      <c r="G109" s="33"/>
      <c r="H109" s="24" t="s">
        <v>151</v>
      </c>
    </row>
    <row r="110" spans="1:8" x14ac:dyDescent="0.2">
      <c r="A110" s="22"/>
      <c r="B110" s="22"/>
      <c r="C110" s="23" t="s">
        <v>175</v>
      </c>
      <c r="D110" s="22"/>
      <c r="E110" s="22"/>
      <c r="F110" s="33"/>
      <c r="G110" s="33"/>
      <c r="H110" s="24" t="s">
        <v>151</v>
      </c>
    </row>
    <row r="111" spans="1:8" x14ac:dyDescent="0.2">
      <c r="A111" s="22"/>
      <c r="B111" s="22"/>
      <c r="C111" s="23" t="s">
        <v>150</v>
      </c>
      <c r="D111" s="22"/>
      <c r="E111" s="22" t="s">
        <v>151</v>
      </c>
      <c r="F111" s="34" t="s">
        <v>153</v>
      </c>
      <c r="G111" s="31">
        <v>0</v>
      </c>
      <c r="H111" s="24" t="s">
        <v>151</v>
      </c>
    </row>
    <row r="112" spans="1:8" x14ac:dyDescent="0.2">
      <c r="A112" s="22"/>
      <c r="B112" s="22"/>
      <c r="C112" s="32"/>
      <c r="D112" s="22"/>
      <c r="E112" s="22"/>
      <c r="F112" s="33"/>
      <c r="G112" s="33"/>
      <c r="H112" s="24" t="s">
        <v>151</v>
      </c>
    </row>
    <row r="113" spans="1:16" x14ac:dyDescent="0.2">
      <c r="A113" s="35"/>
      <c r="B113" s="26"/>
      <c r="C113" s="26" t="s">
        <v>176</v>
      </c>
      <c r="D113" s="26"/>
      <c r="E113" s="35"/>
      <c r="F113" s="28">
        <v>-111.11722433</v>
      </c>
      <c r="G113" s="29">
        <v>-7.1710000000000003E-4</v>
      </c>
      <c r="H113" s="24" t="s">
        <v>151</v>
      </c>
    </row>
    <row r="114" spans="1:16" x14ac:dyDescent="0.2">
      <c r="A114" s="32"/>
      <c r="B114" s="32"/>
      <c r="C114" s="23" t="s">
        <v>177</v>
      </c>
      <c r="D114" s="33"/>
      <c r="E114" s="33"/>
      <c r="F114" s="30">
        <v>154953.61359742301</v>
      </c>
      <c r="G114" s="36">
        <v>0.99999998999999995</v>
      </c>
      <c r="H114" s="24" t="s">
        <v>151</v>
      </c>
    </row>
    <row r="115" spans="1:16" x14ac:dyDescent="0.2">
      <c r="A115" s="37"/>
      <c r="B115" s="37"/>
      <c r="C115" s="37"/>
      <c r="D115" s="38"/>
      <c r="E115" s="38"/>
      <c r="F115" s="38"/>
      <c r="G115" s="38"/>
    </row>
    <row r="116" spans="1:16" x14ac:dyDescent="0.2">
      <c r="A116" s="39"/>
      <c r="B116" s="230" t="s">
        <v>901</v>
      </c>
      <c r="C116" s="230"/>
      <c r="D116" s="230"/>
      <c r="E116" s="230"/>
      <c r="F116" s="230"/>
      <c r="G116" s="230"/>
      <c r="H116" s="230"/>
    </row>
    <row r="117" spans="1:16" x14ac:dyDescent="0.2">
      <c r="A117" s="39"/>
      <c r="B117" s="230" t="s">
        <v>902</v>
      </c>
      <c r="C117" s="230"/>
      <c r="D117" s="230"/>
      <c r="E117" s="230"/>
      <c r="F117" s="230"/>
      <c r="G117" s="230"/>
      <c r="H117" s="230"/>
    </row>
    <row r="118" spans="1:16" x14ac:dyDescent="0.2">
      <c r="A118" s="39"/>
      <c r="B118" s="230" t="s">
        <v>903</v>
      </c>
      <c r="C118" s="230"/>
      <c r="D118" s="230"/>
      <c r="E118" s="230"/>
      <c r="F118" s="230"/>
      <c r="G118" s="230"/>
      <c r="H118" s="230"/>
    </row>
    <row r="119" spans="1:16" s="43" customFormat="1" ht="66.75" customHeight="1" x14ac:dyDescent="0.25">
      <c r="A119" s="42"/>
      <c r="B119" s="231" t="s">
        <v>904</v>
      </c>
      <c r="C119" s="231"/>
      <c r="D119" s="231"/>
      <c r="E119" s="231"/>
      <c r="F119" s="231"/>
      <c r="G119" s="231"/>
      <c r="H119" s="231"/>
      <c r="I119"/>
      <c r="J119"/>
      <c r="K119"/>
      <c r="L119"/>
      <c r="M119"/>
      <c r="N119"/>
      <c r="O119"/>
      <c r="P119"/>
    </row>
    <row r="120" spans="1:16" x14ac:dyDescent="0.2">
      <c r="A120" s="39"/>
      <c r="B120" s="230" t="s">
        <v>905</v>
      </c>
      <c r="C120" s="230"/>
      <c r="D120" s="230"/>
      <c r="E120" s="230"/>
      <c r="F120" s="230"/>
      <c r="G120" s="230"/>
      <c r="H120" s="230"/>
    </row>
    <row r="121" spans="1:16" x14ac:dyDescent="0.2">
      <c r="A121" s="44"/>
      <c r="B121" s="44"/>
      <c r="C121" s="44"/>
      <c r="D121" s="45"/>
      <c r="E121" s="45"/>
      <c r="F121" s="45"/>
      <c r="G121" s="45"/>
    </row>
    <row r="122" spans="1:16" x14ac:dyDescent="0.2">
      <c r="A122" s="44"/>
      <c r="B122" s="232" t="s">
        <v>178</v>
      </c>
      <c r="C122" s="233"/>
      <c r="D122" s="234"/>
      <c r="E122" s="46"/>
      <c r="F122" s="45"/>
      <c r="G122" s="45"/>
    </row>
    <row r="123" spans="1:16" x14ac:dyDescent="0.2">
      <c r="A123" s="44"/>
      <c r="B123" s="227" t="s">
        <v>179</v>
      </c>
      <c r="C123" s="228"/>
      <c r="D123" s="23" t="s">
        <v>180</v>
      </c>
      <c r="E123" s="46"/>
      <c r="F123" s="45"/>
      <c r="G123" s="45"/>
    </row>
    <row r="124" spans="1:16" x14ac:dyDescent="0.2">
      <c r="A124" s="44"/>
      <c r="B124" s="227" t="s">
        <v>181</v>
      </c>
      <c r="C124" s="228"/>
      <c r="D124" s="23" t="s">
        <v>180</v>
      </c>
      <c r="E124" s="46"/>
      <c r="F124" s="45"/>
      <c r="G124" s="45"/>
    </row>
    <row r="125" spans="1:16" x14ac:dyDescent="0.2">
      <c r="A125" s="44"/>
      <c r="B125" s="227" t="s">
        <v>182</v>
      </c>
      <c r="C125" s="228"/>
      <c r="D125" s="33" t="s">
        <v>151</v>
      </c>
      <c r="E125" s="46"/>
      <c r="F125" s="45"/>
      <c r="G125" s="45"/>
    </row>
    <row r="126" spans="1:16" x14ac:dyDescent="0.2">
      <c r="A126" s="48"/>
      <c r="B126" s="49" t="s">
        <v>151</v>
      </c>
      <c r="C126" s="49" t="s">
        <v>908</v>
      </c>
      <c r="D126" s="49" t="s">
        <v>183</v>
      </c>
      <c r="E126" s="48"/>
      <c r="F126" s="48"/>
      <c r="G126" s="48"/>
      <c r="H126" s="48"/>
    </row>
    <row r="127" spans="1:16" x14ac:dyDescent="0.2">
      <c r="A127" s="50"/>
      <c r="B127" s="51" t="s">
        <v>184</v>
      </c>
      <c r="C127" s="52">
        <v>45596</v>
      </c>
      <c r="D127" s="52">
        <v>45626</v>
      </c>
      <c r="E127" s="50"/>
      <c r="F127" s="50"/>
      <c r="G127" s="50"/>
    </row>
    <row r="128" spans="1:16" x14ac:dyDescent="0.2">
      <c r="A128" s="50"/>
      <c r="B128" s="26" t="s">
        <v>185</v>
      </c>
      <c r="C128" s="53">
        <v>10.6442</v>
      </c>
      <c r="D128" s="53">
        <v>10.77</v>
      </c>
      <c r="E128" s="50"/>
      <c r="F128" s="54"/>
      <c r="G128" s="55"/>
    </row>
    <row r="129" spans="1:7" x14ac:dyDescent="0.2">
      <c r="A129" s="50"/>
      <c r="B129" s="26" t="s">
        <v>1080</v>
      </c>
      <c r="C129" s="53">
        <v>10.6442</v>
      </c>
      <c r="D129" s="53">
        <v>10.77</v>
      </c>
      <c r="E129" s="50"/>
      <c r="F129" s="54"/>
      <c r="G129" s="55"/>
    </row>
    <row r="130" spans="1:7" x14ac:dyDescent="0.2">
      <c r="A130" s="50"/>
      <c r="B130" s="26" t="s">
        <v>186</v>
      </c>
      <c r="C130" s="53">
        <v>10.582100000000001</v>
      </c>
      <c r="D130" s="53">
        <v>10.692600000000001</v>
      </c>
      <c r="E130" s="50"/>
      <c r="F130" s="54"/>
      <c r="G130" s="55"/>
    </row>
    <row r="131" spans="1:7" x14ac:dyDescent="0.2">
      <c r="A131" s="50"/>
      <c r="B131" s="26" t="s">
        <v>1081</v>
      </c>
      <c r="C131" s="53">
        <v>10.582100000000001</v>
      </c>
      <c r="D131" s="53">
        <v>10.692600000000001</v>
      </c>
      <c r="E131" s="50"/>
      <c r="F131" s="54"/>
      <c r="G131" s="55"/>
    </row>
    <row r="132" spans="1:7" x14ac:dyDescent="0.2">
      <c r="A132" s="50"/>
      <c r="B132" s="50"/>
      <c r="C132" s="50"/>
      <c r="D132" s="50"/>
      <c r="E132" s="50"/>
      <c r="F132" s="50"/>
      <c r="G132" s="50"/>
    </row>
    <row r="133" spans="1:7" x14ac:dyDescent="0.2">
      <c r="A133" s="48"/>
      <c r="B133" s="235" t="s">
        <v>910</v>
      </c>
      <c r="C133" s="236"/>
      <c r="D133" s="47" t="s">
        <v>180</v>
      </c>
      <c r="E133" s="48"/>
      <c r="F133" s="48"/>
      <c r="G133" s="48"/>
    </row>
    <row r="134" spans="1:7" x14ac:dyDescent="0.2">
      <c r="A134" s="48"/>
      <c r="B134" s="40"/>
      <c r="C134" s="40"/>
      <c r="D134" s="48"/>
      <c r="E134" s="48"/>
      <c r="F134" s="48"/>
      <c r="G134" s="48"/>
    </row>
    <row r="135" spans="1:7" ht="12.75" customHeight="1" x14ac:dyDescent="0.2">
      <c r="A135" s="48"/>
      <c r="B135" s="235" t="s">
        <v>187</v>
      </c>
      <c r="C135" s="236"/>
      <c r="D135" s="47" t="s">
        <v>180</v>
      </c>
      <c r="E135" s="58"/>
      <c r="F135" s="48"/>
      <c r="G135" s="48"/>
    </row>
    <row r="136" spans="1:7" ht="27" customHeight="1" x14ac:dyDescent="0.2">
      <c r="A136" s="48"/>
      <c r="B136" s="235" t="s">
        <v>188</v>
      </c>
      <c r="C136" s="236"/>
      <c r="D136" s="47" t="s">
        <v>180</v>
      </c>
      <c r="E136" s="58"/>
      <c r="F136" s="48"/>
      <c r="G136" s="48"/>
    </row>
    <row r="137" spans="1:7" ht="12.75" customHeight="1" x14ac:dyDescent="0.2">
      <c r="A137" s="48"/>
      <c r="B137" s="235" t="s">
        <v>189</v>
      </c>
      <c r="C137" s="236"/>
      <c r="D137" s="47" t="s">
        <v>180</v>
      </c>
      <c r="E137" s="58"/>
      <c r="F137" s="48"/>
      <c r="G137" s="48"/>
    </row>
    <row r="138" spans="1:7" x14ac:dyDescent="0.2">
      <c r="A138" s="48"/>
      <c r="B138" s="235" t="s">
        <v>190</v>
      </c>
      <c r="C138" s="236"/>
      <c r="D138" s="59">
        <v>0.10172204926033462</v>
      </c>
      <c r="E138" s="48"/>
      <c r="F138" s="40"/>
      <c r="G138" s="60"/>
    </row>
    <row r="140" spans="1:7" x14ac:dyDescent="0.2">
      <c r="B140" s="237" t="s">
        <v>1039</v>
      </c>
      <c r="C140" s="237"/>
    </row>
    <row r="142" spans="1:7" ht="153.75" customHeight="1" x14ac:dyDescent="0.2"/>
    <row r="145" spans="2:10" x14ac:dyDescent="0.2">
      <c r="B145" s="61" t="s">
        <v>1040</v>
      </c>
      <c r="C145" s="62"/>
      <c r="D145" s="61"/>
    </row>
    <row r="146" spans="2:10" x14ac:dyDescent="0.2">
      <c r="B146" s="61" t="s">
        <v>1073</v>
      </c>
      <c r="D146" s="61"/>
    </row>
    <row r="147" spans="2:10" ht="165" customHeight="1" x14ac:dyDescent="0.2"/>
    <row r="149" spans="2:10" x14ac:dyDescent="0.2">
      <c r="J149" s="21"/>
    </row>
  </sheetData>
  <mergeCells count="18">
    <mergeCell ref="B140:C140"/>
    <mergeCell ref="B124:C124"/>
    <mergeCell ref="B125:C125"/>
    <mergeCell ref="B133:C133"/>
    <mergeCell ref="B137:C137"/>
    <mergeCell ref="B138:C138"/>
    <mergeCell ref="B135:C135"/>
    <mergeCell ref="B136:C136"/>
    <mergeCell ref="B123:C123"/>
    <mergeCell ref="A1:H1"/>
    <mergeCell ref="A2:H2"/>
    <mergeCell ref="A3:H3"/>
    <mergeCell ref="B116:H116"/>
    <mergeCell ref="B117:H117"/>
    <mergeCell ref="B118:H118"/>
    <mergeCell ref="B119:H119"/>
    <mergeCell ref="B120:H120"/>
    <mergeCell ref="B122:D122"/>
  </mergeCells>
  <hyperlinks>
    <hyperlink ref="I1" location="Index!B2" display="Index" xr:uid="{ABAA90BF-F2BA-4534-ACBA-4164AAA9993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5962A-AB32-4238-A743-5B9FCCC4B7E6}">
  <sheetPr>
    <outlinePr summaryBelow="0" summaryRight="0"/>
  </sheetPr>
  <dimension ref="A1:P170"/>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42578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835</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936000</v>
      </c>
      <c r="F7" s="28">
        <v>16811.027999999998</v>
      </c>
      <c r="G7" s="29">
        <v>7.9858369999999998E-2</v>
      </c>
      <c r="H7" s="24" t="s">
        <v>151</v>
      </c>
    </row>
    <row r="8" spans="1:9" x14ac:dyDescent="0.2">
      <c r="A8" s="25">
        <v>2</v>
      </c>
      <c r="B8" s="26" t="s">
        <v>37</v>
      </c>
      <c r="C8" s="26" t="s">
        <v>38</v>
      </c>
      <c r="D8" s="26" t="s">
        <v>39</v>
      </c>
      <c r="E8" s="27">
        <v>1151000</v>
      </c>
      <c r="F8" s="28">
        <v>14964.151</v>
      </c>
      <c r="G8" s="29">
        <v>7.1085049999999997E-2</v>
      </c>
      <c r="H8" s="24" t="s">
        <v>151</v>
      </c>
    </row>
    <row r="9" spans="1:9" x14ac:dyDescent="0.2">
      <c r="A9" s="25">
        <v>3</v>
      </c>
      <c r="B9" s="26" t="s">
        <v>344</v>
      </c>
      <c r="C9" s="26" t="s">
        <v>345</v>
      </c>
      <c r="D9" s="26" t="s">
        <v>207</v>
      </c>
      <c r="E9" s="27">
        <v>502000</v>
      </c>
      <c r="F9" s="28">
        <v>9326.4069999999992</v>
      </c>
      <c r="G9" s="29">
        <v>4.4303750000000003E-2</v>
      </c>
      <c r="H9" s="24" t="s">
        <v>151</v>
      </c>
    </row>
    <row r="10" spans="1:9" x14ac:dyDescent="0.2">
      <c r="A10" s="25">
        <v>4</v>
      </c>
      <c r="B10" s="26" t="s">
        <v>17</v>
      </c>
      <c r="C10" s="26" t="s">
        <v>18</v>
      </c>
      <c r="D10" s="26" t="s">
        <v>19</v>
      </c>
      <c r="E10" s="27">
        <v>682000</v>
      </c>
      <c r="F10" s="28">
        <v>8812.8040000000001</v>
      </c>
      <c r="G10" s="29">
        <v>4.1863959999999999E-2</v>
      </c>
      <c r="H10" s="24" t="s">
        <v>151</v>
      </c>
    </row>
    <row r="11" spans="1:9" x14ac:dyDescent="0.2">
      <c r="A11" s="25">
        <v>5</v>
      </c>
      <c r="B11" s="26" t="s">
        <v>11</v>
      </c>
      <c r="C11" s="26" t="s">
        <v>12</v>
      </c>
      <c r="D11" s="26" t="s">
        <v>13</v>
      </c>
      <c r="E11" s="27">
        <v>202401</v>
      </c>
      <c r="F11" s="28">
        <v>7539.0324479999999</v>
      </c>
      <c r="G11" s="29">
        <v>3.5813089999999999E-2</v>
      </c>
      <c r="H11" s="24" t="s">
        <v>151</v>
      </c>
    </row>
    <row r="12" spans="1:9" x14ac:dyDescent="0.2">
      <c r="A12" s="25">
        <v>6</v>
      </c>
      <c r="B12" s="26" t="s">
        <v>14</v>
      </c>
      <c r="C12" s="26" t="s">
        <v>15</v>
      </c>
      <c r="D12" s="26" t="s">
        <v>16</v>
      </c>
      <c r="E12" s="27">
        <v>427000</v>
      </c>
      <c r="F12" s="28">
        <v>6947.9305000000004</v>
      </c>
      <c r="G12" s="29">
        <v>3.3005140000000002E-2</v>
      </c>
      <c r="H12" s="24" t="s">
        <v>151</v>
      </c>
    </row>
    <row r="13" spans="1:9" x14ac:dyDescent="0.2">
      <c r="A13" s="25">
        <v>7</v>
      </c>
      <c r="B13" s="26" t="s">
        <v>53</v>
      </c>
      <c r="C13" s="26" t="s">
        <v>54</v>
      </c>
      <c r="D13" s="26" t="s">
        <v>39</v>
      </c>
      <c r="E13" s="27">
        <v>716000</v>
      </c>
      <c r="F13" s="28">
        <v>6006.8819999999996</v>
      </c>
      <c r="G13" s="29">
        <v>2.8534830000000001E-2</v>
      </c>
      <c r="H13" s="24" t="s">
        <v>151</v>
      </c>
    </row>
    <row r="14" spans="1:9" ht="25.5" x14ac:dyDescent="0.2">
      <c r="A14" s="25">
        <v>8</v>
      </c>
      <c r="B14" s="26" t="s">
        <v>352</v>
      </c>
      <c r="C14" s="26" t="s">
        <v>353</v>
      </c>
      <c r="D14" s="26" t="s">
        <v>210</v>
      </c>
      <c r="E14" s="27">
        <v>305000</v>
      </c>
      <c r="F14" s="28">
        <v>5431.7449999999999</v>
      </c>
      <c r="G14" s="29">
        <v>2.5802720000000001E-2</v>
      </c>
      <c r="H14" s="24" t="s">
        <v>151</v>
      </c>
    </row>
    <row r="15" spans="1:9" x14ac:dyDescent="0.2">
      <c r="A15" s="25">
        <v>9</v>
      </c>
      <c r="B15" s="26" t="s">
        <v>348</v>
      </c>
      <c r="C15" s="26" t="s">
        <v>349</v>
      </c>
      <c r="D15" s="26" t="s">
        <v>207</v>
      </c>
      <c r="E15" s="27">
        <v>117702</v>
      </c>
      <c r="F15" s="28">
        <v>5026.8758669999997</v>
      </c>
      <c r="G15" s="29">
        <v>2.387945E-2</v>
      </c>
      <c r="H15" s="24" t="s">
        <v>151</v>
      </c>
    </row>
    <row r="16" spans="1:9" x14ac:dyDescent="0.2">
      <c r="A16" s="25">
        <v>10</v>
      </c>
      <c r="B16" s="26" t="s">
        <v>95</v>
      </c>
      <c r="C16" s="26" t="s">
        <v>96</v>
      </c>
      <c r="D16" s="26" t="s">
        <v>97</v>
      </c>
      <c r="E16" s="27">
        <v>109000</v>
      </c>
      <c r="F16" s="28">
        <v>4773.0010000000002</v>
      </c>
      <c r="G16" s="29">
        <v>2.2673450000000001E-2</v>
      </c>
      <c r="H16" s="24" t="s">
        <v>151</v>
      </c>
    </row>
    <row r="17" spans="1:8" ht="25.5" x14ac:dyDescent="0.2">
      <c r="A17" s="25">
        <v>11</v>
      </c>
      <c r="B17" s="26" t="s">
        <v>23</v>
      </c>
      <c r="C17" s="26" t="s">
        <v>24</v>
      </c>
      <c r="D17" s="26" t="s">
        <v>25</v>
      </c>
      <c r="E17" s="27">
        <v>42000</v>
      </c>
      <c r="F17" s="28">
        <v>4704.9030000000002</v>
      </c>
      <c r="G17" s="29">
        <v>2.2349959999999999E-2</v>
      </c>
      <c r="H17" s="24" t="s">
        <v>151</v>
      </c>
    </row>
    <row r="18" spans="1:8" x14ac:dyDescent="0.2">
      <c r="A18" s="25">
        <v>12</v>
      </c>
      <c r="B18" s="26" t="s">
        <v>363</v>
      </c>
      <c r="C18" s="26" t="s">
        <v>364</v>
      </c>
      <c r="D18" s="26" t="s">
        <v>365</v>
      </c>
      <c r="E18" s="27">
        <v>970000</v>
      </c>
      <c r="F18" s="28">
        <v>4624.4750000000004</v>
      </c>
      <c r="G18" s="29">
        <v>2.1967899999999999E-2</v>
      </c>
      <c r="H18" s="24" t="s">
        <v>151</v>
      </c>
    </row>
    <row r="19" spans="1:8" x14ac:dyDescent="0.2">
      <c r="A19" s="25">
        <v>13</v>
      </c>
      <c r="B19" s="26" t="s">
        <v>346</v>
      </c>
      <c r="C19" s="26" t="s">
        <v>347</v>
      </c>
      <c r="D19" s="26" t="s">
        <v>39</v>
      </c>
      <c r="E19" s="27">
        <v>401535</v>
      </c>
      <c r="F19" s="28">
        <v>4562.6422050000001</v>
      </c>
      <c r="G19" s="29">
        <v>2.1674180000000001E-2</v>
      </c>
      <c r="H19" s="24" t="s">
        <v>151</v>
      </c>
    </row>
    <row r="20" spans="1:8" x14ac:dyDescent="0.2">
      <c r="A20" s="25">
        <v>14</v>
      </c>
      <c r="B20" s="26" t="s">
        <v>91</v>
      </c>
      <c r="C20" s="26" t="s">
        <v>92</v>
      </c>
      <c r="D20" s="26" t="s">
        <v>44</v>
      </c>
      <c r="E20" s="27">
        <v>528000</v>
      </c>
      <c r="F20" s="28">
        <v>4053.192</v>
      </c>
      <c r="G20" s="29">
        <v>1.9254110000000001E-2</v>
      </c>
      <c r="H20" s="24" t="s">
        <v>151</v>
      </c>
    </row>
    <row r="21" spans="1:8" x14ac:dyDescent="0.2">
      <c r="A21" s="25">
        <v>15</v>
      </c>
      <c r="B21" s="26" t="s">
        <v>234</v>
      </c>
      <c r="C21" s="26" t="s">
        <v>235</v>
      </c>
      <c r="D21" s="26" t="s">
        <v>198</v>
      </c>
      <c r="E21" s="27">
        <v>42000</v>
      </c>
      <c r="F21" s="28">
        <v>3467.2260000000001</v>
      </c>
      <c r="G21" s="29">
        <v>1.6470559999999999E-2</v>
      </c>
      <c r="H21" s="24" t="s">
        <v>151</v>
      </c>
    </row>
    <row r="22" spans="1:8" x14ac:dyDescent="0.2">
      <c r="A22" s="25">
        <v>16</v>
      </c>
      <c r="B22" s="26" t="s">
        <v>546</v>
      </c>
      <c r="C22" s="26" t="s">
        <v>547</v>
      </c>
      <c r="D22" s="26" t="s">
        <v>207</v>
      </c>
      <c r="E22" s="27">
        <v>201000</v>
      </c>
      <c r="F22" s="28">
        <v>3441.723</v>
      </c>
      <c r="G22" s="29">
        <v>1.6349410000000002E-2</v>
      </c>
      <c r="H22" s="24" t="s">
        <v>151</v>
      </c>
    </row>
    <row r="23" spans="1:8" x14ac:dyDescent="0.2">
      <c r="A23" s="25">
        <v>17</v>
      </c>
      <c r="B23" s="26" t="s">
        <v>525</v>
      </c>
      <c r="C23" s="26" t="s">
        <v>526</v>
      </c>
      <c r="D23" s="26" t="s">
        <v>113</v>
      </c>
      <c r="E23" s="27">
        <v>50000</v>
      </c>
      <c r="F23" s="28">
        <v>3287.95</v>
      </c>
      <c r="G23" s="29">
        <v>1.561893E-2</v>
      </c>
      <c r="H23" s="24" t="s">
        <v>151</v>
      </c>
    </row>
    <row r="24" spans="1:8" ht="25.5" x14ac:dyDescent="0.2">
      <c r="A24" s="25">
        <v>18</v>
      </c>
      <c r="B24" s="26" t="s">
        <v>413</v>
      </c>
      <c r="C24" s="26" t="s">
        <v>414</v>
      </c>
      <c r="D24" s="26" t="s">
        <v>210</v>
      </c>
      <c r="E24" s="27">
        <v>573396</v>
      </c>
      <c r="F24" s="28">
        <v>3252.015414</v>
      </c>
      <c r="G24" s="29">
        <v>1.544823E-2</v>
      </c>
      <c r="H24" s="24" t="s">
        <v>151</v>
      </c>
    </row>
    <row r="25" spans="1:8" x14ac:dyDescent="0.2">
      <c r="A25" s="25">
        <v>19</v>
      </c>
      <c r="B25" s="26" t="s">
        <v>708</v>
      </c>
      <c r="C25" s="26" t="s">
        <v>709</v>
      </c>
      <c r="D25" s="26" t="s">
        <v>251</v>
      </c>
      <c r="E25" s="27">
        <v>46000</v>
      </c>
      <c r="F25" s="28">
        <v>3149.942</v>
      </c>
      <c r="G25" s="29">
        <v>1.496335E-2</v>
      </c>
      <c r="H25" s="24" t="s">
        <v>151</v>
      </c>
    </row>
    <row r="26" spans="1:8" x14ac:dyDescent="0.2">
      <c r="A26" s="25">
        <v>20</v>
      </c>
      <c r="B26" s="26" t="s">
        <v>491</v>
      </c>
      <c r="C26" s="26" t="s">
        <v>492</v>
      </c>
      <c r="D26" s="26" t="s">
        <v>251</v>
      </c>
      <c r="E26" s="27">
        <v>101000</v>
      </c>
      <c r="F26" s="28">
        <v>3074.7935000000002</v>
      </c>
      <c r="G26" s="29">
        <v>1.4606360000000001E-2</v>
      </c>
      <c r="H26" s="24" t="s">
        <v>151</v>
      </c>
    </row>
    <row r="27" spans="1:8" x14ac:dyDescent="0.2">
      <c r="A27" s="25">
        <v>21</v>
      </c>
      <c r="B27" s="26" t="s">
        <v>460</v>
      </c>
      <c r="C27" s="26" t="s">
        <v>461</v>
      </c>
      <c r="D27" s="26" t="s">
        <v>39</v>
      </c>
      <c r="E27" s="27">
        <v>302000</v>
      </c>
      <c r="F27" s="28">
        <v>3007.4670000000001</v>
      </c>
      <c r="G27" s="29">
        <v>1.428654E-2</v>
      </c>
      <c r="H27" s="24" t="s">
        <v>151</v>
      </c>
    </row>
    <row r="28" spans="1:8" x14ac:dyDescent="0.2">
      <c r="A28" s="25">
        <v>22</v>
      </c>
      <c r="B28" s="26" t="s">
        <v>336</v>
      </c>
      <c r="C28" s="26" t="s">
        <v>337</v>
      </c>
      <c r="D28" s="26" t="s">
        <v>33</v>
      </c>
      <c r="E28" s="27">
        <v>161000</v>
      </c>
      <c r="F28" s="28">
        <v>2983.491</v>
      </c>
      <c r="G28" s="29">
        <v>1.417265E-2</v>
      </c>
      <c r="H28" s="24" t="s">
        <v>151</v>
      </c>
    </row>
    <row r="29" spans="1:8" ht="25.5" x14ac:dyDescent="0.2">
      <c r="A29" s="25">
        <v>23</v>
      </c>
      <c r="B29" s="26" t="s">
        <v>291</v>
      </c>
      <c r="C29" s="26" t="s">
        <v>292</v>
      </c>
      <c r="D29" s="26" t="s">
        <v>113</v>
      </c>
      <c r="E29" s="27">
        <v>235000</v>
      </c>
      <c r="F29" s="28">
        <v>2899.7824999999998</v>
      </c>
      <c r="G29" s="29">
        <v>1.3775000000000001E-2</v>
      </c>
      <c r="H29" s="24" t="s">
        <v>151</v>
      </c>
    </row>
    <row r="30" spans="1:8" ht="25.5" x14ac:dyDescent="0.2">
      <c r="A30" s="25">
        <v>24</v>
      </c>
      <c r="B30" s="26" t="s">
        <v>380</v>
      </c>
      <c r="C30" s="26" t="s">
        <v>381</v>
      </c>
      <c r="D30" s="26" t="s">
        <v>210</v>
      </c>
      <c r="E30" s="27">
        <v>226000</v>
      </c>
      <c r="F30" s="28">
        <v>2853.4760000000001</v>
      </c>
      <c r="G30" s="29">
        <v>1.3555029999999999E-2</v>
      </c>
      <c r="H30" s="24" t="s">
        <v>151</v>
      </c>
    </row>
    <row r="31" spans="1:8" x14ac:dyDescent="0.2">
      <c r="A31" s="25">
        <v>25</v>
      </c>
      <c r="B31" s="26" t="s">
        <v>20</v>
      </c>
      <c r="C31" s="26" t="s">
        <v>21</v>
      </c>
      <c r="D31" s="26" t="s">
        <v>22</v>
      </c>
      <c r="E31" s="27">
        <v>770000</v>
      </c>
      <c r="F31" s="28">
        <v>2800.105</v>
      </c>
      <c r="G31" s="29">
        <v>1.3301500000000001E-2</v>
      </c>
      <c r="H31" s="24" t="s">
        <v>151</v>
      </c>
    </row>
    <row r="32" spans="1:8" x14ac:dyDescent="0.2">
      <c r="A32" s="25">
        <v>26</v>
      </c>
      <c r="B32" s="26" t="s">
        <v>736</v>
      </c>
      <c r="C32" s="26" t="s">
        <v>737</v>
      </c>
      <c r="D32" s="26" t="s">
        <v>204</v>
      </c>
      <c r="E32" s="27">
        <v>127000</v>
      </c>
      <c r="F32" s="28">
        <v>2719.8319999999999</v>
      </c>
      <c r="G32" s="29">
        <v>1.292017E-2</v>
      </c>
      <c r="H32" s="24" t="s">
        <v>151</v>
      </c>
    </row>
    <row r="33" spans="1:8" x14ac:dyDescent="0.2">
      <c r="A33" s="25">
        <v>27</v>
      </c>
      <c r="B33" s="26" t="s">
        <v>384</v>
      </c>
      <c r="C33" s="26" t="s">
        <v>385</v>
      </c>
      <c r="D33" s="26" t="s">
        <v>365</v>
      </c>
      <c r="E33" s="27">
        <v>107000</v>
      </c>
      <c r="F33" s="28">
        <v>2670.8805000000002</v>
      </c>
      <c r="G33" s="29">
        <v>1.268763E-2</v>
      </c>
      <c r="H33" s="24" t="s">
        <v>151</v>
      </c>
    </row>
    <row r="34" spans="1:8" x14ac:dyDescent="0.2">
      <c r="A34" s="25">
        <v>28</v>
      </c>
      <c r="B34" s="26" t="s">
        <v>542</v>
      </c>
      <c r="C34" s="26" t="s">
        <v>543</v>
      </c>
      <c r="D34" s="26" t="s">
        <v>277</v>
      </c>
      <c r="E34" s="27">
        <v>24000</v>
      </c>
      <c r="F34" s="28">
        <v>2657.808</v>
      </c>
      <c r="G34" s="29">
        <v>1.2625529999999999E-2</v>
      </c>
      <c r="H34" s="24" t="s">
        <v>151</v>
      </c>
    </row>
    <row r="35" spans="1:8" x14ac:dyDescent="0.2">
      <c r="A35" s="25">
        <v>29</v>
      </c>
      <c r="B35" s="26" t="s">
        <v>474</v>
      </c>
      <c r="C35" s="26" t="s">
        <v>475</v>
      </c>
      <c r="D35" s="26" t="s">
        <v>113</v>
      </c>
      <c r="E35" s="27">
        <v>289494</v>
      </c>
      <c r="F35" s="28">
        <v>2581.4179979999999</v>
      </c>
      <c r="G35" s="29">
        <v>1.226266E-2</v>
      </c>
      <c r="H35" s="24" t="s">
        <v>151</v>
      </c>
    </row>
    <row r="36" spans="1:8" x14ac:dyDescent="0.2">
      <c r="A36" s="25">
        <v>30</v>
      </c>
      <c r="B36" s="26" t="s">
        <v>304</v>
      </c>
      <c r="C36" s="26" t="s">
        <v>305</v>
      </c>
      <c r="D36" s="26" t="s">
        <v>301</v>
      </c>
      <c r="E36" s="27">
        <v>226000</v>
      </c>
      <c r="F36" s="28">
        <v>2562.7269999999999</v>
      </c>
      <c r="G36" s="29">
        <v>1.217387E-2</v>
      </c>
      <c r="H36" s="24" t="s">
        <v>151</v>
      </c>
    </row>
    <row r="37" spans="1:8" x14ac:dyDescent="0.2">
      <c r="A37" s="25">
        <v>31</v>
      </c>
      <c r="B37" s="26" t="s">
        <v>342</v>
      </c>
      <c r="C37" s="26" t="s">
        <v>343</v>
      </c>
      <c r="D37" s="26" t="s">
        <v>198</v>
      </c>
      <c r="E37" s="27">
        <v>863000</v>
      </c>
      <c r="F37" s="28">
        <v>2414.3287999999998</v>
      </c>
      <c r="G37" s="29">
        <v>1.1468920000000001E-2</v>
      </c>
      <c r="H37" s="24" t="s">
        <v>151</v>
      </c>
    </row>
    <row r="38" spans="1:8" x14ac:dyDescent="0.2">
      <c r="A38" s="25">
        <v>32</v>
      </c>
      <c r="B38" s="26" t="s">
        <v>356</v>
      </c>
      <c r="C38" s="26" t="s">
        <v>357</v>
      </c>
      <c r="D38" s="26" t="s">
        <v>251</v>
      </c>
      <c r="E38" s="27">
        <v>39000</v>
      </c>
      <c r="F38" s="28">
        <v>2412.2865000000002</v>
      </c>
      <c r="G38" s="29">
        <v>1.1459220000000001E-2</v>
      </c>
      <c r="H38" s="24" t="s">
        <v>151</v>
      </c>
    </row>
    <row r="39" spans="1:8" x14ac:dyDescent="0.2">
      <c r="A39" s="25">
        <v>33</v>
      </c>
      <c r="B39" s="26" t="s">
        <v>803</v>
      </c>
      <c r="C39" s="26" t="s">
        <v>804</v>
      </c>
      <c r="D39" s="26" t="s">
        <v>198</v>
      </c>
      <c r="E39" s="27">
        <v>512164</v>
      </c>
      <c r="F39" s="28">
        <v>2411.0120299999999</v>
      </c>
      <c r="G39" s="29">
        <v>1.145317E-2</v>
      </c>
      <c r="H39" s="24" t="s">
        <v>151</v>
      </c>
    </row>
    <row r="40" spans="1:8" ht="25.5" x14ac:dyDescent="0.2">
      <c r="A40" s="25">
        <v>34</v>
      </c>
      <c r="B40" s="26" t="s">
        <v>454</v>
      </c>
      <c r="C40" s="26" t="s">
        <v>455</v>
      </c>
      <c r="D40" s="26" t="s">
        <v>210</v>
      </c>
      <c r="E40" s="27">
        <v>149000</v>
      </c>
      <c r="F40" s="28">
        <v>2285.511</v>
      </c>
      <c r="G40" s="29">
        <v>1.085699E-2</v>
      </c>
      <c r="H40" s="24" t="s">
        <v>151</v>
      </c>
    </row>
    <row r="41" spans="1:8" x14ac:dyDescent="0.2">
      <c r="A41" s="25">
        <v>35</v>
      </c>
      <c r="B41" s="26" t="s">
        <v>60</v>
      </c>
      <c r="C41" s="26" t="s">
        <v>61</v>
      </c>
      <c r="D41" s="26" t="s">
        <v>16</v>
      </c>
      <c r="E41" s="27">
        <v>158000</v>
      </c>
      <c r="F41" s="28">
        <v>2174.3960000000002</v>
      </c>
      <c r="G41" s="29">
        <v>1.032916E-2</v>
      </c>
      <c r="H41" s="24" t="s">
        <v>151</v>
      </c>
    </row>
    <row r="42" spans="1:8" ht="25.5" x14ac:dyDescent="0.2">
      <c r="A42" s="25">
        <v>36</v>
      </c>
      <c r="B42" s="26" t="s">
        <v>774</v>
      </c>
      <c r="C42" s="26" t="s">
        <v>775</v>
      </c>
      <c r="D42" s="26" t="s">
        <v>268</v>
      </c>
      <c r="E42" s="27">
        <v>70000</v>
      </c>
      <c r="F42" s="28">
        <v>2146.34</v>
      </c>
      <c r="G42" s="29">
        <v>1.0195879999999999E-2</v>
      </c>
      <c r="H42" s="24" t="s">
        <v>151</v>
      </c>
    </row>
    <row r="43" spans="1:8" x14ac:dyDescent="0.2">
      <c r="A43" s="25">
        <v>37</v>
      </c>
      <c r="B43" s="26" t="s">
        <v>137</v>
      </c>
      <c r="C43" s="26" t="s">
        <v>138</v>
      </c>
      <c r="D43" s="26" t="s">
        <v>97</v>
      </c>
      <c r="E43" s="27">
        <v>629000</v>
      </c>
      <c r="F43" s="28">
        <v>2113.1255000000001</v>
      </c>
      <c r="G43" s="29">
        <v>1.0038099999999999E-2</v>
      </c>
      <c r="H43" s="24" t="s">
        <v>151</v>
      </c>
    </row>
    <row r="44" spans="1:8" ht="25.5" x14ac:dyDescent="0.2">
      <c r="A44" s="25">
        <v>38</v>
      </c>
      <c r="B44" s="26" t="s">
        <v>102</v>
      </c>
      <c r="C44" s="26" t="s">
        <v>103</v>
      </c>
      <c r="D44" s="26" t="s">
        <v>104</v>
      </c>
      <c r="E44" s="27">
        <v>175000</v>
      </c>
      <c r="F44" s="28">
        <v>2082.5875000000001</v>
      </c>
      <c r="G44" s="29">
        <v>9.8930300000000006E-3</v>
      </c>
      <c r="H44" s="24" t="s">
        <v>151</v>
      </c>
    </row>
    <row r="45" spans="1:8" x14ac:dyDescent="0.2">
      <c r="A45" s="25">
        <v>39</v>
      </c>
      <c r="B45" s="26" t="s">
        <v>386</v>
      </c>
      <c r="C45" s="26" t="s">
        <v>387</v>
      </c>
      <c r="D45" s="26" t="s">
        <v>33</v>
      </c>
      <c r="E45" s="27">
        <v>64000</v>
      </c>
      <c r="F45" s="28">
        <v>2079.36</v>
      </c>
      <c r="G45" s="29">
        <v>9.8776999999999997E-3</v>
      </c>
      <c r="H45" s="24" t="s">
        <v>151</v>
      </c>
    </row>
    <row r="46" spans="1:8" x14ac:dyDescent="0.2">
      <c r="A46" s="25">
        <v>40</v>
      </c>
      <c r="B46" s="26" t="s">
        <v>540</v>
      </c>
      <c r="C46" s="26" t="s">
        <v>541</v>
      </c>
      <c r="D46" s="26" t="s">
        <v>240</v>
      </c>
      <c r="E46" s="27">
        <v>135000</v>
      </c>
      <c r="F46" s="28">
        <v>2064.2849999999999</v>
      </c>
      <c r="G46" s="29">
        <v>9.8060899999999999E-3</v>
      </c>
      <c r="H46" s="24" t="s">
        <v>151</v>
      </c>
    </row>
    <row r="47" spans="1:8" ht="25.5" x14ac:dyDescent="0.2">
      <c r="A47" s="25">
        <v>41</v>
      </c>
      <c r="B47" s="26" t="s">
        <v>716</v>
      </c>
      <c r="C47" s="26" t="s">
        <v>717</v>
      </c>
      <c r="D47" s="26" t="s">
        <v>25</v>
      </c>
      <c r="E47" s="27">
        <v>110137</v>
      </c>
      <c r="F47" s="28">
        <v>2004.8788795</v>
      </c>
      <c r="G47" s="29">
        <v>9.5238900000000001E-3</v>
      </c>
      <c r="H47" s="24" t="s">
        <v>151</v>
      </c>
    </row>
    <row r="48" spans="1:8" x14ac:dyDescent="0.2">
      <c r="A48" s="25">
        <v>42</v>
      </c>
      <c r="B48" s="26" t="s">
        <v>368</v>
      </c>
      <c r="C48" s="26" t="s">
        <v>369</v>
      </c>
      <c r="D48" s="26" t="s">
        <v>277</v>
      </c>
      <c r="E48" s="27">
        <v>250000</v>
      </c>
      <c r="F48" s="28">
        <v>1966.125</v>
      </c>
      <c r="G48" s="29">
        <v>9.3397900000000006E-3</v>
      </c>
      <c r="H48" s="24" t="s">
        <v>151</v>
      </c>
    </row>
    <row r="49" spans="1:8" x14ac:dyDescent="0.2">
      <c r="A49" s="25">
        <v>43</v>
      </c>
      <c r="B49" s="26" t="s">
        <v>350</v>
      </c>
      <c r="C49" s="26" t="s">
        <v>351</v>
      </c>
      <c r="D49" s="26" t="s">
        <v>39</v>
      </c>
      <c r="E49" s="27">
        <v>110000</v>
      </c>
      <c r="F49" s="28">
        <v>1941.7750000000001</v>
      </c>
      <c r="G49" s="29">
        <v>9.2241200000000006E-3</v>
      </c>
      <c r="H49" s="24" t="s">
        <v>151</v>
      </c>
    </row>
    <row r="50" spans="1:8" x14ac:dyDescent="0.2">
      <c r="A50" s="25">
        <v>44</v>
      </c>
      <c r="B50" s="26" t="s">
        <v>42</v>
      </c>
      <c r="C50" s="26" t="s">
        <v>43</v>
      </c>
      <c r="D50" s="26" t="s">
        <v>44</v>
      </c>
      <c r="E50" s="27">
        <v>109000</v>
      </c>
      <c r="F50" s="28">
        <v>1914.258</v>
      </c>
      <c r="G50" s="29">
        <v>9.0934099999999997E-3</v>
      </c>
      <c r="H50" s="24" t="s">
        <v>151</v>
      </c>
    </row>
    <row r="51" spans="1:8" ht="25.5" x14ac:dyDescent="0.2">
      <c r="A51" s="25">
        <v>45</v>
      </c>
      <c r="B51" s="26" t="s">
        <v>458</v>
      </c>
      <c r="C51" s="26" t="s">
        <v>459</v>
      </c>
      <c r="D51" s="26" t="s">
        <v>224</v>
      </c>
      <c r="E51" s="27">
        <v>193000</v>
      </c>
      <c r="F51" s="28">
        <v>1850.1945000000001</v>
      </c>
      <c r="G51" s="29">
        <v>8.7890799999999995E-3</v>
      </c>
      <c r="H51" s="24" t="s">
        <v>151</v>
      </c>
    </row>
    <row r="52" spans="1:8" x14ac:dyDescent="0.2">
      <c r="A52" s="25">
        <v>46</v>
      </c>
      <c r="B52" s="26" t="s">
        <v>231</v>
      </c>
      <c r="C52" s="26" t="s">
        <v>232</v>
      </c>
      <c r="D52" s="26" t="s">
        <v>233</v>
      </c>
      <c r="E52" s="27">
        <v>285000</v>
      </c>
      <c r="F52" s="28">
        <v>1836.9675</v>
      </c>
      <c r="G52" s="29">
        <v>8.7262499999999996E-3</v>
      </c>
      <c r="H52" s="24" t="s">
        <v>151</v>
      </c>
    </row>
    <row r="53" spans="1:8" x14ac:dyDescent="0.2">
      <c r="A53" s="25">
        <v>47</v>
      </c>
      <c r="B53" s="26" t="s">
        <v>194</v>
      </c>
      <c r="C53" s="26" t="s">
        <v>195</v>
      </c>
      <c r="D53" s="26" t="s">
        <v>39</v>
      </c>
      <c r="E53" s="27">
        <v>865456</v>
      </c>
      <c r="F53" s="28">
        <v>1824.2081568000001</v>
      </c>
      <c r="G53" s="29">
        <v>8.6656400000000005E-3</v>
      </c>
      <c r="H53" s="24" t="s">
        <v>151</v>
      </c>
    </row>
    <row r="54" spans="1:8" x14ac:dyDescent="0.2">
      <c r="A54" s="25">
        <v>48</v>
      </c>
      <c r="B54" s="26" t="s">
        <v>836</v>
      </c>
      <c r="C54" s="26" t="s">
        <v>837</v>
      </c>
      <c r="D54" s="26" t="s">
        <v>514</v>
      </c>
      <c r="E54" s="27">
        <v>18000</v>
      </c>
      <c r="F54" s="28">
        <v>1766.2860000000001</v>
      </c>
      <c r="G54" s="29">
        <v>8.3904900000000004E-3</v>
      </c>
      <c r="H54" s="24" t="s">
        <v>151</v>
      </c>
    </row>
    <row r="55" spans="1:8" x14ac:dyDescent="0.2">
      <c r="A55" s="25">
        <v>49</v>
      </c>
      <c r="B55" s="26" t="s">
        <v>807</v>
      </c>
      <c r="C55" s="26" t="s">
        <v>808</v>
      </c>
      <c r="D55" s="26" t="s">
        <v>72</v>
      </c>
      <c r="E55" s="27">
        <v>356000</v>
      </c>
      <c r="F55" s="28">
        <v>1746.5360000000001</v>
      </c>
      <c r="G55" s="29">
        <v>8.2966700000000008E-3</v>
      </c>
      <c r="H55" s="24" t="s">
        <v>151</v>
      </c>
    </row>
    <row r="56" spans="1:8" x14ac:dyDescent="0.2">
      <c r="A56" s="25">
        <v>50</v>
      </c>
      <c r="B56" s="26" t="s">
        <v>330</v>
      </c>
      <c r="C56" s="26" t="s">
        <v>331</v>
      </c>
      <c r="D56" s="26" t="s">
        <v>33</v>
      </c>
      <c r="E56" s="27">
        <v>135000</v>
      </c>
      <c r="F56" s="28">
        <v>1629.3150000000001</v>
      </c>
      <c r="G56" s="29">
        <v>7.7398299999999996E-3</v>
      </c>
      <c r="H56" s="24" t="s">
        <v>151</v>
      </c>
    </row>
    <row r="57" spans="1:8" x14ac:dyDescent="0.2">
      <c r="A57" s="25">
        <v>51</v>
      </c>
      <c r="B57" s="26" t="s">
        <v>100</v>
      </c>
      <c r="C57" s="26" t="s">
        <v>101</v>
      </c>
      <c r="D57" s="26" t="s">
        <v>36</v>
      </c>
      <c r="E57" s="27">
        <v>38000</v>
      </c>
      <c r="F57" s="28">
        <v>1323.806</v>
      </c>
      <c r="G57" s="29">
        <v>6.2885500000000004E-3</v>
      </c>
      <c r="H57" s="24" t="s">
        <v>151</v>
      </c>
    </row>
    <row r="58" spans="1:8" ht="25.5" x14ac:dyDescent="0.2">
      <c r="A58" s="25">
        <v>52</v>
      </c>
      <c r="B58" s="26" t="s">
        <v>712</v>
      </c>
      <c r="C58" s="26" t="s">
        <v>713</v>
      </c>
      <c r="D58" s="26" t="s">
        <v>210</v>
      </c>
      <c r="E58" s="27">
        <v>51000</v>
      </c>
      <c r="F58" s="28">
        <v>1306.212</v>
      </c>
      <c r="G58" s="29">
        <v>6.2049699999999998E-3</v>
      </c>
      <c r="H58" s="24" t="s">
        <v>151</v>
      </c>
    </row>
    <row r="59" spans="1:8" x14ac:dyDescent="0.2">
      <c r="A59" s="25">
        <v>53</v>
      </c>
      <c r="B59" s="26" t="s">
        <v>82</v>
      </c>
      <c r="C59" s="26" t="s">
        <v>83</v>
      </c>
      <c r="D59" s="26" t="s">
        <v>84</v>
      </c>
      <c r="E59" s="27">
        <v>651000</v>
      </c>
      <c r="F59" s="28">
        <v>1298.4846</v>
      </c>
      <c r="G59" s="29">
        <v>6.1682600000000001E-3</v>
      </c>
      <c r="H59" s="24" t="s">
        <v>151</v>
      </c>
    </row>
    <row r="60" spans="1:8" x14ac:dyDescent="0.2">
      <c r="A60" s="25">
        <v>54</v>
      </c>
      <c r="B60" s="26" t="s">
        <v>238</v>
      </c>
      <c r="C60" s="26" t="s">
        <v>239</v>
      </c>
      <c r="D60" s="26" t="s">
        <v>240</v>
      </c>
      <c r="E60" s="27">
        <v>64000</v>
      </c>
      <c r="F60" s="28">
        <v>1248.32</v>
      </c>
      <c r="G60" s="29">
        <v>5.9299599999999997E-3</v>
      </c>
      <c r="H60" s="24" t="s">
        <v>151</v>
      </c>
    </row>
    <row r="61" spans="1:8" x14ac:dyDescent="0.2">
      <c r="A61" s="25">
        <v>55</v>
      </c>
      <c r="B61" s="26" t="s">
        <v>805</v>
      </c>
      <c r="C61" s="26" t="s">
        <v>806</v>
      </c>
      <c r="D61" s="26" t="s">
        <v>33</v>
      </c>
      <c r="E61" s="27">
        <v>88000</v>
      </c>
      <c r="F61" s="28">
        <v>1241.548</v>
      </c>
      <c r="G61" s="29">
        <v>5.8977999999999999E-3</v>
      </c>
      <c r="H61" s="24" t="s">
        <v>151</v>
      </c>
    </row>
    <row r="62" spans="1:8" x14ac:dyDescent="0.2">
      <c r="A62" s="25">
        <v>56</v>
      </c>
      <c r="B62" s="26" t="s">
        <v>256</v>
      </c>
      <c r="C62" s="26" t="s">
        <v>257</v>
      </c>
      <c r="D62" s="26" t="s">
        <v>75</v>
      </c>
      <c r="E62" s="27">
        <v>214000</v>
      </c>
      <c r="F62" s="28">
        <v>1090.6510000000001</v>
      </c>
      <c r="G62" s="29">
        <v>5.18098E-3</v>
      </c>
      <c r="H62" s="24" t="s">
        <v>151</v>
      </c>
    </row>
    <row r="63" spans="1:8" x14ac:dyDescent="0.2">
      <c r="A63" s="25">
        <v>57</v>
      </c>
      <c r="B63" s="26" t="s">
        <v>299</v>
      </c>
      <c r="C63" s="26" t="s">
        <v>300</v>
      </c>
      <c r="D63" s="26" t="s">
        <v>301</v>
      </c>
      <c r="E63" s="27">
        <v>155000</v>
      </c>
      <c r="F63" s="28">
        <v>1084.4575</v>
      </c>
      <c r="G63" s="29">
        <v>5.1515600000000003E-3</v>
      </c>
      <c r="H63" s="24" t="s">
        <v>151</v>
      </c>
    </row>
    <row r="64" spans="1:8" x14ac:dyDescent="0.2">
      <c r="A64" s="25">
        <v>58</v>
      </c>
      <c r="B64" s="26" t="s">
        <v>372</v>
      </c>
      <c r="C64" s="26" t="s">
        <v>373</v>
      </c>
      <c r="D64" s="26" t="s">
        <v>374</v>
      </c>
      <c r="E64" s="27">
        <v>66000</v>
      </c>
      <c r="F64" s="28">
        <v>1068.7049999999999</v>
      </c>
      <c r="G64" s="29">
        <v>5.0767299999999998E-3</v>
      </c>
      <c r="H64" s="24" t="s">
        <v>151</v>
      </c>
    </row>
    <row r="65" spans="1:8" x14ac:dyDescent="0.2">
      <c r="A65" s="25">
        <v>59</v>
      </c>
      <c r="B65" s="26" t="s">
        <v>229</v>
      </c>
      <c r="C65" s="26" t="s">
        <v>230</v>
      </c>
      <c r="D65" s="26" t="s">
        <v>19</v>
      </c>
      <c r="E65" s="27">
        <v>271000</v>
      </c>
      <c r="F65" s="28">
        <v>1038.201</v>
      </c>
      <c r="G65" s="29">
        <v>4.93182E-3</v>
      </c>
      <c r="H65" s="24" t="s">
        <v>151</v>
      </c>
    </row>
    <row r="66" spans="1:8" x14ac:dyDescent="0.2">
      <c r="A66" s="25">
        <v>60</v>
      </c>
      <c r="B66" s="26" t="s">
        <v>809</v>
      </c>
      <c r="C66" s="26" t="s">
        <v>810</v>
      </c>
      <c r="D66" s="26" t="s">
        <v>277</v>
      </c>
      <c r="E66" s="27">
        <v>53060</v>
      </c>
      <c r="F66" s="28">
        <v>1016.92143</v>
      </c>
      <c r="G66" s="29">
        <v>4.83074E-3</v>
      </c>
      <c r="H66" s="24" t="s">
        <v>151</v>
      </c>
    </row>
    <row r="67" spans="1:8" x14ac:dyDescent="0.2">
      <c r="A67" s="25">
        <v>61</v>
      </c>
      <c r="B67" s="26" t="s">
        <v>436</v>
      </c>
      <c r="C67" s="26" t="s">
        <v>437</v>
      </c>
      <c r="D67" s="26" t="s">
        <v>33</v>
      </c>
      <c r="E67" s="27">
        <v>104218</v>
      </c>
      <c r="F67" s="28">
        <v>851.87793199999999</v>
      </c>
      <c r="G67" s="29">
        <v>4.0467200000000002E-3</v>
      </c>
      <c r="H67" s="24" t="s">
        <v>151</v>
      </c>
    </row>
    <row r="68" spans="1:8" x14ac:dyDescent="0.2">
      <c r="A68" s="25">
        <v>62</v>
      </c>
      <c r="B68" s="26" t="s">
        <v>119</v>
      </c>
      <c r="C68" s="26" t="s">
        <v>120</v>
      </c>
      <c r="D68" s="26" t="s">
        <v>75</v>
      </c>
      <c r="E68" s="27">
        <v>21000</v>
      </c>
      <c r="F68" s="28">
        <v>752.68200000000002</v>
      </c>
      <c r="G68" s="29">
        <v>3.5755100000000001E-3</v>
      </c>
      <c r="H68" s="24" t="s">
        <v>151</v>
      </c>
    </row>
    <row r="69" spans="1:8" x14ac:dyDescent="0.2">
      <c r="A69" s="25">
        <v>63</v>
      </c>
      <c r="B69" s="26" t="s">
        <v>73</v>
      </c>
      <c r="C69" s="26" t="s">
        <v>74</v>
      </c>
      <c r="D69" s="26" t="s">
        <v>75</v>
      </c>
      <c r="E69" s="27">
        <v>60000</v>
      </c>
      <c r="F69" s="28">
        <v>749.85</v>
      </c>
      <c r="G69" s="29">
        <v>3.5620500000000002E-3</v>
      </c>
      <c r="H69" s="24" t="s">
        <v>151</v>
      </c>
    </row>
    <row r="70" spans="1:8" x14ac:dyDescent="0.2">
      <c r="A70" s="25">
        <v>64</v>
      </c>
      <c r="B70" s="26" t="s">
        <v>141</v>
      </c>
      <c r="C70" s="26" t="s">
        <v>142</v>
      </c>
      <c r="D70" s="26" t="s">
        <v>44</v>
      </c>
      <c r="E70" s="27">
        <v>25281</v>
      </c>
      <c r="F70" s="28">
        <v>674.43387749999999</v>
      </c>
      <c r="G70" s="29">
        <v>3.2038000000000001E-3</v>
      </c>
      <c r="H70" s="24" t="s">
        <v>151</v>
      </c>
    </row>
    <row r="71" spans="1:8" ht="25.5" x14ac:dyDescent="0.2">
      <c r="A71" s="25">
        <v>65</v>
      </c>
      <c r="B71" s="26" t="s">
        <v>130</v>
      </c>
      <c r="C71" s="26" t="s">
        <v>131</v>
      </c>
      <c r="D71" s="26" t="s">
        <v>25</v>
      </c>
      <c r="E71" s="27">
        <v>250000</v>
      </c>
      <c r="F71" s="28">
        <v>542.47500000000002</v>
      </c>
      <c r="G71" s="29">
        <v>2.5769500000000002E-3</v>
      </c>
      <c r="H71" s="24" t="s">
        <v>151</v>
      </c>
    </row>
    <row r="72" spans="1:8" x14ac:dyDescent="0.2">
      <c r="A72" s="25">
        <v>66</v>
      </c>
      <c r="B72" s="26" t="s">
        <v>254</v>
      </c>
      <c r="C72" s="26" t="s">
        <v>255</v>
      </c>
      <c r="D72" s="26" t="s">
        <v>36</v>
      </c>
      <c r="E72" s="27">
        <v>7000</v>
      </c>
      <c r="F72" s="28">
        <v>510.85300000000001</v>
      </c>
      <c r="G72" s="29">
        <v>2.4267300000000002E-3</v>
      </c>
      <c r="H72" s="24" t="s">
        <v>151</v>
      </c>
    </row>
    <row r="73" spans="1:8" x14ac:dyDescent="0.2">
      <c r="A73" s="22"/>
      <c r="B73" s="22"/>
      <c r="C73" s="23" t="s">
        <v>150</v>
      </c>
      <c r="D73" s="22"/>
      <c r="E73" s="22" t="s">
        <v>151</v>
      </c>
      <c r="F73" s="30">
        <v>207458.96063779999</v>
      </c>
      <c r="G73" s="31">
        <v>0.98550393999999997</v>
      </c>
      <c r="H73" s="24" t="s">
        <v>151</v>
      </c>
    </row>
    <row r="74" spans="1:8" x14ac:dyDescent="0.2">
      <c r="A74" s="22"/>
      <c r="B74" s="22"/>
      <c r="C74" s="32"/>
      <c r="D74" s="22"/>
      <c r="E74" s="22"/>
      <c r="F74" s="33"/>
      <c r="G74" s="33"/>
      <c r="H74" s="24" t="s">
        <v>151</v>
      </c>
    </row>
    <row r="75" spans="1:8" x14ac:dyDescent="0.2">
      <c r="A75" s="22"/>
      <c r="B75" s="22"/>
      <c r="C75" s="23" t="s">
        <v>152</v>
      </c>
      <c r="D75" s="22"/>
      <c r="E75" s="22"/>
      <c r="F75" s="22"/>
      <c r="G75" s="22"/>
      <c r="H75" s="24" t="s">
        <v>151</v>
      </c>
    </row>
    <row r="76" spans="1:8" x14ac:dyDescent="0.2">
      <c r="A76" s="22"/>
      <c r="B76" s="22"/>
      <c r="C76" s="23" t="s">
        <v>150</v>
      </c>
      <c r="D76" s="22"/>
      <c r="E76" s="22" t="s">
        <v>151</v>
      </c>
      <c r="F76" s="34" t="s">
        <v>153</v>
      </c>
      <c r="G76" s="31">
        <v>0</v>
      </c>
      <c r="H76" s="24" t="s">
        <v>151</v>
      </c>
    </row>
    <row r="77" spans="1:8" x14ac:dyDescent="0.2">
      <c r="A77" s="22"/>
      <c r="B77" s="22"/>
      <c r="C77" s="32"/>
      <c r="D77" s="22"/>
      <c r="E77" s="22"/>
      <c r="F77" s="33"/>
      <c r="G77" s="33"/>
      <c r="H77" s="24" t="s">
        <v>151</v>
      </c>
    </row>
    <row r="78" spans="1:8" x14ac:dyDescent="0.2">
      <c r="A78" s="22"/>
      <c r="B78" s="22"/>
      <c r="C78" s="23" t="s">
        <v>154</v>
      </c>
      <c r="D78" s="22"/>
      <c r="E78" s="22"/>
      <c r="F78" s="22"/>
      <c r="G78" s="22"/>
      <c r="H78" s="24" t="s">
        <v>151</v>
      </c>
    </row>
    <row r="79" spans="1:8" x14ac:dyDescent="0.2">
      <c r="A79" s="22"/>
      <c r="B79" s="22"/>
      <c r="C79" s="23" t="s">
        <v>150</v>
      </c>
      <c r="D79" s="22"/>
      <c r="E79" s="22" t="s">
        <v>151</v>
      </c>
      <c r="F79" s="34" t="s">
        <v>153</v>
      </c>
      <c r="G79" s="31">
        <v>0</v>
      </c>
      <c r="H79" s="24" t="s">
        <v>151</v>
      </c>
    </row>
    <row r="80" spans="1:8" x14ac:dyDescent="0.2">
      <c r="A80" s="22"/>
      <c r="B80" s="22"/>
      <c r="C80" s="32"/>
      <c r="D80" s="22"/>
      <c r="E80" s="22"/>
      <c r="F80" s="33"/>
      <c r="G80" s="33"/>
      <c r="H80" s="24" t="s">
        <v>151</v>
      </c>
    </row>
    <row r="81" spans="1:8" x14ac:dyDescent="0.2">
      <c r="A81" s="22"/>
      <c r="B81" s="22"/>
      <c r="C81" s="23" t="s">
        <v>155</v>
      </c>
      <c r="D81" s="22"/>
      <c r="E81" s="22"/>
      <c r="F81" s="22"/>
      <c r="G81" s="22"/>
      <c r="H81" s="24" t="s">
        <v>151</v>
      </c>
    </row>
    <row r="82" spans="1:8" x14ac:dyDescent="0.2">
      <c r="A82" s="22"/>
      <c r="B82" s="22"/>
      <c r="C82" s="23" t="s">
        <v>150</v>
      </c>
      <c r="D82" s="22"/>
      <c r="E82" s="22" t="s">
        <v>151</v>
      </c>
      <c r="F82" s="34" t="s">
        <v>153</v>
      </c>
      <c r="G82" s="31">
        <v>0</v>
      </c>
      <c r="H82" s="24" t="s">
        <v>151</v>
      </c>
    </row>
    <row r="83" spans="1:8" x14ac:dyDescent="0.2">
      <c r="A83" s="22"/>
      <c r="B83" s="22"/>
      <c r="C83" s="32"/>
      <c r="D83" s="22"/>
      <c r="E83" s="22"/>
      <c r="F83" s="33"/>
      <c r="G83" s="33"/>
      <c r="H83" s="24" t="s">
        <v>151</v>
      </c>
    </row>
    <row r="84" spans="1:8" x14ac:dyDescent="0.2">
      <c r="A84" s="22"/>
      <c r="B84" s="22"/>
      <c r="C84" s="23" t="s">
        <v>156</v>
      </c>
      <c r="D84" s="22"/>
      <c r="E84" s="22"/>
      <c r="F84" s="33"/>
      <c r="G84" s="33"/>
      <c r="H84" s="24" t="s">
        <v>151</v>
      </c>
    </row>
    <row r="85" spans="1:8" x14ac:dyDescent="0.2">
      <c r="A85" s="22"/>
      <c r="B85" s="22"/>
      <c r="C85" s="23" t="s">
        <v>150</v>
      </c>
      <c r="D85" s="22"/>
      <c r="E85" s="22" t="s">
        <v>151</v>
      </c>
      <c r="F85" s="34" t="s">
        <v>153</v>
      </c>
      <c r="G85" s="31">
        <v>0</v>
      </c>
      <c r="H85" s="24" t="s">
        <v>151</v>
      </c>
    </row>
    <row r="86" spans="1:8" x14ac:dyDescent="0.2">
      <c r="A86" s="22"/>
      <c r="B86" s="22"/>
      <c r="C86" s="32"/>
      <c r="D86" s="22"/>
      <c r="E86" s="22"/>
      <c r="F86" s="33"/>
      <c r="G86" s="33"/>
      <c r="H86" s="24" t="s">
        <v>151</v>
      </c>
    </row>
    <row r="87" spans="1:8" x14ac:dyDescent="0.2">
      <c r="A87" s="22"/>
      <c r="B87" s="22"/>
      <c r="C87" s="23" t="s">
        <v>157</v>
      </c>
      <c r="D87" s="22"/>
      <c r="E87" s="22"/>
      <c r="F87" s="33"/>
      <c r="G87" s="33"/>
      <c r="H87" s="24" t="s">
        <v>151</v>
      </c>
    </row>
    <row r="88" spans="1:8" x14ac:dyDescent="0.2">
      <c r="A88" s="22"/>
      <c r="B88" s="22"/>
      <c r="C88" s="23" t="s">
        <v>150</v>
      </c>
      <c r="D88" s="22"/>
      <c r="E88" s="22" t="s">
        <v>151</v>
      </c>
      <c r="F88" s="34" t="s">
        <v>153</v>
      </c>
      <c r="G88" s="31">
        <v>0</v>
      </c>
      <c r="H88" s="24" t="s">
        <v>151</v>
      </c>
    </row>
    <row r="89" spans="1:8" x14ac:dyDescent="0.2">
      <c r="A89" s="22"/>
      <c r="B89" s="22"/>
      <c r="C89" s="32"/>
      <c r="D89" s="22"/>
      <c r="E89" s="22"/>
      <c r="F89" s="33"/>
      <c r="G89" s="33"/>
      <c r="H89" s="24" t="s">
        <v>151</v>
      </c>
    </row>
    <row r="90" spans="1:8" x14ac:dyDescent="0.2">
      <c r="A90" s="22"/>
      <c r="B90" s="22"/>
      <c r="C90" s="23" t="s">
        <v>158</v>
      </c>
      <c r="D90" s="22"/>
      <c r="E90" s="22"/>
      <c r="F90" s="30">
        <v>207458.96063779999</v>
      </c>
      <c r="G90" s="31">
        <v>0.98550393999999997</v>
      </c>
      <c r="H90" s="24" t="s">
        <v>151</v>
      </c>
    </row>
    <row r="91" spans="1:8" x14ac:dyDescent="0.2">
      <c r="A91" s="22"/>
      <c r="B91" s="22"/>
      <c r="C91" s="32"/>
      <c r="D91" s="22"/>
      <c r="E91" s="22"/>
      <c r="F91" s="33"/>
      <c r="G91" s="33"/>
      <c r="H91" s="24" t="s">
        <v>151</v>
      </c>
    </row>
    <row r="92" spans="1:8" x14ac:dyDescent="0.2">
      <c r="A92" s="22"/>
      <c r="B92" s="22"/>
      <c r="C92" s="23" t="s">
        <v>159</v>
      </c>
      <c r="D92" s="22"/>
      <c r="E92" s="22"/>
      <c r="F92" s="33"/>
      <c r="G92" s="33"/>
      <c r="H92" s="24" t="s">
        <v>151</v>
      </c>
    </row>
    <row r="93" spans="1:8" x14ac:dyDescent="0.2">
      <c r="A93" s="22"/>
      <c r="B93" s="22"/>
      <c r="C93" s="23" t="s">
        <v>10</v>
      </c>
      <c r="D93" s="22"/>
      <c r="E93" s="22"/>
      <c r="F93" s="33"/>
      <c r="G93" s="33"/>
      <c r="H93" s="24" t="s">
        <v>151</v>
      </c>
    </row>
    <row r="94" spans="1:8" x14ac:dyDescent="0.2">
      <c r="A94" s="22"/>
      <c r="B94" s="22"/>
      <c r="C94" s="23" t="s">
        <v>150</v>
      </c>
      <c r="D94" s="22"/>
      <c r="E94" s="22" t="s">
        <v>151</v>
      </c>
      <c r="F94" s="34" t="s">
        <v>153</v>
      </c>
      <c r="G94" s="31">
        <v>0</v>
      </c>
      <c r="H94" s="24" t="s">
        <v>151</v>
      </c>
    </row>
    <row r="95" spans="1:8" x14ac:dyDescent="0.2">
      <c r="A95" s="22"/>
      <c r="B95" s="22"/>
      <c r="C95" s="32"/>
      <c r="D95" s="22"/>
      <c r="E95" s="22"/>
      <c r="F95" s="33"/>
      <c r="G95" s="33"/>
      <c r="H95" s="24" t="s">
        <v>151</v>
      </c>
    </row>
    <row r="96" spans="1:8" x14ac:dyDescent="0.2">
      <c r="A96" s="22"/>
      <c r="B96" s="22"/>
      <c r="C96" s="23" t="s">
        <v>160</v>
      </c>
      <c r="D96" s="22"/>
      <c r="E96" s="22"/>
      <c r="F96" s="22"/>
      <c r="G96" s="22"/>
      <c r="H96" s="24" t="s">
        <v>151</v>
      </c>
    </row>
    <row r="97" spans="1:8" x14ac:dyDescent="0.2">
      <c r="A97" s="22"/>
      <c r="B97" s="22"/>
      <c r="C97" s="23" t="s">
        <v>150</v>
      </c>
      <c r="D97" s="22"/>
      <c r="E97" s="22" t="s">
        <v>151</v>
      </c>
      <c r="F97" s="34" t="s">
        <v>153</v>
      </c>
      <c r="G97" s="31">
        <v>0</v>
      </c>
      <c r="H97" s="24" t="s">
        <v>151</v>
      </c>
    </row>
    <row r="98" spans="1:8" x14ac:dyDescent="0.2">
      <c r="A98" s="22"/>
      <c r="B98" s="22"/>
      <c r="C98" s="32"/>
      <c r="D98" s="22"/>
      <c r="E98" s="22"/>
      <c r="F98" s="33"/>
      <c r="G98" s="33"/>
      <c r="H98" s="24" t="s">
        <v>151</v>
      </c>
    </row>
    <row r="99" spans="1:8" x14ac:dyDescent="0.2">
      <c r="A99" s="22"/>
      <c r="B99" s="22"/>
      <c r="C99" s="23" t="s">
        <v>161</v>
      </c>
      <c r="D99" s="22"/>
      <c r="E99" s="22"/>
      <c r="F99" s="22"/>
      <c r="G99" s="22"/>
      <c r="H99" s="24" t="s">
        <v>151</v>
      </c>
    </row>
    <row r="100" spans="1:8" x14ac:dyDescent="0.2">
      <c r="A100" s="22"/>
      <c r="B100" s="22"/>
      <c r="C100" s="23" t="s">
        <v>150</v>
      </c>
      <c r="D100" s="22"/>
      <c r="E100" s="22" t="s">
        <v>151</v>
      </c>
      <c r="F100" s="34" t="s">
        <v>153</v>
      </c>
      <c r="G100" s="31">
        <v>0</v>
      </c>
      <c r="H100" s="24" t="s">
        <v>151</v>
      </c>
    </row>
    <row r="101" spans="1:8" x14ac:dyDescent="0.2">
      <c r="A101" s="22"/>
      <c r="B101" s="22"/>
      <c r="C101" s="32"/>
      <c r="D101" s="22"/>
      <c r="E101" s="22"/>
      <c r="F101" s="33"/>
      <c r="G101" s="33"/>
      <c r="H101" s="24" t="s">
        <v>151</v>
      </c>
    </row>
    <row r="102" spans="1:8" x14ac:dyDescent="0.2">
      <c r="A102" s="22"/>
      <c r="B102" s="22"/>
      <c r="C102" s="23" t="s">
        <v>162</v>
      </c>
      <c r="D102" s="22"/>
      <c r="E102" s="22"/>
      <c r="F102" s="33"/>
      <c r="G102" s="33"/>
      <c r="H102" s="24" t="s">
        <v>151</v>
      </c>
    </row>
    <row r="103" spans="1:8" x14ac:dyDescent="0.2">
      <c r="A103" s="22"/>
      <c r="B103" s="22"/>
      <c r="C103" s="23" t="s">
        <v>150</v>
      </c>
      <c r="D103" s="22"/>
      <c r="E103" s="22" t="s">
        <v>151</v>
      </c>
      <c r="F103" s="34" t="s">
        <v>153</v>
      </c>
      <c r="G103" s="31">
        <v>0</v>
      </c>
      <c r="H103" s="24" t="s">
        <v>151</v>
      </c>
    </row>
    <row r="104" spans="1:8" x14ac:dyDescent="0.2">
      <c r="A104" s="22"/>
      <c r="B104" s="22"/>
      <c r="C104" s="32"/>
      <c r="D104" s="22"/>
      <c r="E104" s="22"/>
      <c r="F104" s="33"/>
      <c r="G104" s="33"/>
      <c r="H104" s="24" t="s">
        <v>151</v>
      </c>
    </row>
    <row r="105" spans="1:8" x14ac:dyDescent="0.2">
      <c r="A105" s="22"/>
      <c r="B105" s="22"/>
      <c r="C105" s="23" t="s">
        <v>163</v>
      </c>
      <c r="D105" s="22"/>
      <c r="E105" s="22"/>
      <c r="F105" s="30">
        <v>0</v>
      </c>
      <c r="G105" s="31">
        <v>0</v>
      </c>
      <c r="H105" s="24" t="s">
        <v>151</v>
      </c>
    </row>
    <row r="106" spans="1:8" x14ac:dyDescent="0.2">
      <c r="A106" s="22"/>
      <c r="B106" s="22"/>
      <c r="C106" s="32"/>
      <c r="D106" s="22"/>
      <c r="E106" s="22"/>
      <c r="F106" s="33"/>
      <c r="G106" s="33"/>
      <c r="H106" s="24" t="s">
        <v>151</v>
      </c>
    </row>
    <row r="107" spans="1:8" x14ac:dyDescent="0.2">
      <c r="A107" s="22"/>
      <c r="B107" s="22"/>
      <c r="C107" s="23" t="s">
        <v>164</v>
      </c>
      <c r="D107" s="22"/>
      <c r="E107" s="22"/>
      <c r="F107" s="33"/>
      <c r="G107" s="33"/>
      <c r="H107" s="24" t="s">
        <v>151</v>
      </c>
    </row>
    <row r="108" spans="1:8" x14ac:dyDescent="0.2">
      <c r="A108" s="22"/>
      <c r="B108" s="22"/>
      <c r="C108" s="23" t="s">
        <v>165</v>
      </c>
      <c r="D108" s="22"/>
      <c r="E108" s="22"/>
      <c r="F108" s="33"/>
      <c r="G108" s="33"/>
      <c r="H108" s="24" t="s">
        <v>151</v>
      </c>
    </row>
    <row r="109" spans="1:8" x14ac:dyDescent="0.2">
      <c r="A109" s="22"/>
      <c r="B109" s="22"/>
      <c r="C109" s="23" t="s">
        <v>150</v>
      </c>
      <c r="D109" s="22"/>
      <c r="E109" s="22" t="s">
        <v>151</v>
      </c>
      <c r="F109" s="34" t="s">
        <v>153</v>
      </c>
      <c r="G109" s="31">
        <v>0</v>
      </c>
      <c r="H109" s="24" t="s">
        <v>151</v>
      </c>
    </row>
    <row r="110" spans="1:8" x14ac:dyDescent="0.2">
      <c r="A110" s="22"/>
      <c r="B110" s="22"/>
      <c r="C110" s="32"/>
      <c r="D110" s="22"/>
      <c r="E110" s="22"/>
      <c r="F110" s="33"/>
      <c r="G110" s="33"/>
      <c r="H110" s="24" t="s">
        <v>151</v>
      </c>
    </row>
    <row r="111" spans="1:8" x14ac:dyDescent="0.2">
      <c r="A111" s="22"/>
      <c r="B111" s="22"/>
      <c r="C111" s="23" t="s">
        <v>166</v>
      </c>
      <c r="D111" s="22"/>
      <c r="E111" s="22"/>
      <c r="F111" s="33"/>
      <c r="G111" s="33"/>
      <c r="H111" s="24" t="s">
        <v>151</v>
      </c>
    </row>
    <row r="112" spans="1:8" x14ac:dyDescent="0.2">
      <c r="A112" s="22"/>
      <c r="B112" s="22"/>
      <c r="C112" s="23" t="s">
        <v>150</v>
      </c>
      <c r="D112" s="22"/>
      <c r="E112" s="22" t="s">
        <v>151</v>
      </c>
      <c r="F112" s="34" t="s">
        <v>153</v>
      </c>
      <c r="G112" s="31">
        <v>0</v>
      </c>
      <c r="H112" s="24" t="s">
        <v>151</v>
      </c>
    </row>
    <row r="113" spans="1:8" x14ac:dyDescent="0.2">
      <c r="A113" s="22"/>
      <c r="B113" s="22"/>
      <c r="C113" s="32"/>
      <c r="D113" s="22"/>
      <c r="E113" s="22"/>
      <c r="F113" s="33"/>
      <c r="G113" s="33"/>
      <c r="H113" s="24" t="s">
        <v>151</v>
      </c>
    </row>
    <row r="114" spans="1:8" x14ac:dyDescent="0.2">
      <c r="A114" s="22"/>
      <c r="B114" s="22"/>
      <c r="C114" s="23" t="s">
        <v>167</v>
      </c>
      <c r="D114" s="22"/>
      <c r="E114" s="22"/>
      <c r="F114" s="33"/>
      <c r="G114" s="33"/>
      <c r="H114" s="24" t="s">
        <v>151</v>
      </c>
    </row>
    <row r="115" spans="1:8" x14ac:dyDescent="0.2">
      <c r="A115" s="22"/>
      <c r="B115" s="22"/>
      <c r="C115" s="23" t="s">
        <v>150</v>
      </c>
      <c r="D115" s="22"/>
      <c r="E115" s="22" t="s">
        <v>151</v>
      </c>
      <c r="F115" s="34" t="s">
        <v>153</v>
      </c>
      <c r="G115" s="31">
        <v>0</v>
      </c>
      <c r="H115" s="24" t="s">
        <v>151</v>
      </c>
    </row>
    <row r="116" spans="1:8" x14ac:dyDescent="0.2">
      <c r="A116" s="22"/>
      <c r="B116" s="22"/>
      <c r="C116" s="32"/>
      <c r="D116" s="22"/>
      <c r="E116" s="22"/>
      <c r="F116" s="33"/>
      <c r="G116" s="33"/>
      <c r="H116" s="24" t="s">
        <v>151</v>
      </c>
    </row>
    <row r="117" spans="1:8" x14ac:dyDescent="0.2">
      <c r="A117" s="22"/>
      <c r="B117" s="22"/>
      <c r="C117" s="23" t="s">
        <v>168</v>
      </c>
      <c r="D117" s="22"/>
      <c r="E117" s="22"/>
      <c r="F117" s="33"/>
      <c r="G117" s="33"/>
      <c r="H117" s="24" t="s">
        <v>151</v>
      </c>
    </row>
    <row r="118" spans="1:8" x14ac:dyDescent="0.2">
      <c r="A118" s="25">
        <v>1</v>
      </c>
      <c r="B118" s="26"/>
      <c r="C118" s="26" t="s">
        <v>169</v>
      </c>
      <c r="D118" s="26"/>
      <c r="E118" s="35"/>
      <c r="F118" s="28">
        <v>3358.9219742159999</v>
      </c>
      <c r="G118" s="29">
        <v>1.5956080000000001E-2</v>
      </c>
      <c r="H118" s="24">
        <v>6.66</v>
      </c>
    </row>
    <row r="119" spans="1:8" x14ac:dyDescent="0.2">
      <c r="A119" s="22"/>
      <c r="B119" s="22"/>
      <c r="C119" s="23" t="s">
        <v>150</v>
      </c>
      <c r="D119" s="22"/>
      <c r="E119" s="22" t="s">
        <v>151</v>
      </c>
      <c r="F119" s="30">
        <v>3358.9219742159999</v>
      </c>
      <c r="G119" s="31">
        <v>1.5956080000000001E-2</v>
      </c>
      <c r="H119" s="24" t="s">
        <v>151</v>
      </c>
    </row>
    <row r="120" spans="1:8" x14ac:dyDescent="0.2">
      <c r="A120" s="22"/>
      <c r="B120" s="22"/>
      <c r="C120" s="32"/>
      <c r="D120" s="22"/>
      <c r="E120" s="22"/>
      <c r="F120" s="33"/>
      <c r="G120" s="33"/>
      <c r="H120" s="24" t="s">
        <v>151</v>
      </c>
    </row>
    <row r="121" spans="1:8" x14ac:dyDescent="0.2">
      <c r="A121" s="22"/>
      <c r="B121" s="22"/>
      <c r="C121" s="23" t="s">
        <v>170</v>
      </c>
      <c r="D121" s="22"/>
      <c r="E121" s="22"/>
      <c r="F121" s="30">
        <v>3358.9219742159999</v>
      </c>
      <c r="G121" s="31">
        <v>1.5956080000000001E-2</v>
      </c>
      <c r="H121" s="24" t="s">
        <v>151</v>
      </c>
    </row>
    <row r="122" spans="1:8" x14ac:dyDescent="0.2">
      <c r="A122" s="22"/>
      <c r="B122" s="22"/>
      <c r="C122" s="33"/>
      <c r="D122" s="22"/>
      <c r="E122" s="22"/>
      <c r="F122" s="22"/>
      <c r="G122" s="22"/>
      <c r="H122" s="24" t="s">
        <v>151</v>
      </c>
    </row>
    <row r="123" spans="1:8" x14ac:dyDescent="0.2">
      <c r="A123" s="22"/>
      <c r="B123" s="22"/>
      <c r="C123" s="23" t="s">
        <v>171</v>
      </c>
      <c r="D123" s="22"/>
      <c r="E123" s="22"/>
      <c r="F123" s="22"/>
      <c r="G123" s="22"/>
      <c r="H123" s="24" t="s">
        <v>151</v>
      </c>
    </row>
    <row r="124" spans="1:8" x14ac:dyDescent="0.2">
      <c r="A124" s="22"/>
      <c r="B124" s="22"/>
      <c r="C124" s="23" t="s">
        <v>172</v>
      </c>
      <c r="D124" s="22"/>
      <c r="E124" s="22"/>
      <c r="F124" s="22"/>
      <c r="G124" s="22"/>
      <c r="H124" s="24" t="s">
        <v>151</v>
      </c>
    </row>
    <row r="125" spans="1:8" x14ac:dyDescent="0.2">
      <c r="A125" s="22"/>
      <c r="B125" s="22"/>
      <c r="C125" s="23" t="s">
        <v>150</v>
      </c>
      <c r="D125" s="22"/>
      <c r="E125" s="22" t="s">
        <v>151</v>
      </c>
      <c r="F125" s="34" t="s">
        <v>153</v>
      </c>
      <c r="G125" s="31">
        <v>0</v>
      </c>
      <c r="H125" s="24" t="s">
        <v>151</v>
      </c>
    </row>
    <row r="126" spans="1:8" x14ac:dyDescent="0.2">
      <c r="A126" s="22"/>
      <c r="B126" s="22"/>
      <c r="C126" s="32"/>
      <c r="D126" s="22"/>
      <c r="E126" s="22"/>
      <c r="F126" s="33"/>
      <c r="G126" s="33"/>
      <c r="H126" s="24" t="s">
        <v>151</v>
      </c>
    </row>
    <row r="127" spans="1:8" x14ac:dyDescent="0.2">
      <c r="A127" s="22"/>
      <c r="B127" s="22"/>
      <c r="C127" s="23" t="s">
        <v>173</v>
      </c>
      <c r="D127" s="22"/>
      <c r="E127" s="22"/>
      <c r="F127" s="22"/>
      <c r="G127" s="22"/>
      <c r="H127" s="24" t="s">
        <v>151</v>
      </c>
    </row>
    <row r="128" spans="1:8" x14ac:dyDescent="0.2">
      <c r="A128" s="22"/>
      <c r="B128" s="22"/>
      <c r="C128" s="23" t="s">
        <v>174</v>
      </c>
      <c r="D128" s="22"/>
      <c r="E128" s="22"/>
      <c r="F128" s="22"/>
      <c r="G128" s="22"/>
      <c r="H128" s="24" t="s">
        <v>151</v>
      </c>
    </row>
    <row r="129" spans="1:16" x14ac:dyDescent="0.2">
      <c r="A129" s="22"/>
      <c r="B129" s="22"/>
      <c r="C129" s="23" t="s">
        <v>150</v>
      </c>
      <c r="D129" s="22"/>
      <c r="E129" s="22" t="s">
        <v>151</v>
      </c>
      <c r="F129" s="34" t="s">
        <v>153</v>
      </c>
      <c r="G129" s="31">
        <v>0</v>
      </c>
      <c r="H129" s="24" t="s">
        <v>151</v>
      </c>
    </row>
    <row r="130" spans="1:16" x14ac:dyDescent="0.2">
      <c r="A130" s="22"/>
      <c r="B130" s="22"/>
      <c r="C130" s="32"/>
      <c r="D130" s="22"/>
      <c r="E130" s="22"/>
      <c r="F130" s="33"/>
      <c r="G130" s="33"/>
      <c r="H130" s="24" t="s">
        <v>151</v>
      </c>
    </row>
    <row r="131" spans="1:16" x14ac:dyDescent="0.2">
      <c r="A131" s="22"/>
      <c r="B131" s="22"/>
      <c r="C131" s="23" t="s">
        <v>175</v>
      </c>
      <c r="D131" s="22"/>
      <c r="E131" s="22"/>
      <c r="F131" s="33"/>
      <c r="G131" s="33"/>
      <c r="H131" s="24" t="s">
        <v>151</v>
      </c>
    </row>
    <row r="132" spans="1:16" x14ac:dyDescent="0.2">
      <c r="A132" s="22"/>
      <c r="B132" s="22"/>
      <c r="C132" s="23" t="s">
        <v>150</v>
      </c>
      <c r="D132" s="22"/>
      <c r="E132" s="22" t="s">
        <v>151</v>
      </c>
      <c r="F132" s="34" t="s">
        <v>153</v>
      </c>
      <c r="G132" s="31">
        <v>0</v>
      </c>
      <c r="H132" s="24" t="s">
        <v>151</v>
      </c>
    </row>
    <row r="133" spans="1:16" x14ac:dyDescent="0.2">
      <c r="A133" s="22"/>
      <c r="B133" s="22"/>
      <c r="C133" s="32"/>
      <c r="D133" s="22"/>
      <c r="E133" s="22"/>
      <c r="F133" s="33"/>
      <c r="G133" s="33"/>
      <c r="H133" s="24" t="s">
        <v>151</v>
      </c>
    </row>
    <row r="134" spans="1:16" x14ac:dyDescent="0.2">
      <c r="A134" s="35"/>
      <c r="B134" s="26"/>
      <c r="C134" s="26" t="s">
        <v>176</v>
      </c>
      <c r="D134" s="26"/>
      <c r="E134" s="35"/>
      <c r="F134" s="28">
        <v>-307.34667881000001</v>
      </c>
      <c r="G134" s="29">
        <v>-1.4600100000000001E-3</v>
      </c>
      <c r="H134" s="24" t="s">
        <v>151</v>
      </c>
    </row>
    <row r="135" spans="1:16" x14ac:dyDescent="0.2">
      <c r="A135" s="32"/>
      <c r="B135" s="32"/>
      <c r="C135" s="23" t="s">
        <v>177</v>
      </c>
      <c r="D135" s="33"/>
      <c r="E135" s="33"/>
      <c r="F135" s="30">
        <v>210510.535933206</v>
      </c>
      <c r="G135" s="36">
        <v>1.0000000099999999</v>
      </c>
      <c r="H135" s="24" t="s">
        <v>151</v>
      </c>
    </row>
    <row r="136" spans="1:16" x14ac:dyDescent="0.2">
      <c r="A136" s="37"/>
      <c r="B136" s="37"/>
      <c r="C136" s="37"/>
      <c r="D136" s="38"/>
      <c r="E136" s="38"/>
      <c r="F136" s="38"/>
      <c r="G136" s="38"/>
    </row>
    <row r="137" spans="1:16" x14ac:dyDescent="0.2">
      <c r="A137" s="39"/>
      <c r="B137" s="230" t="s">
        <v>901</v>
      </c>
      <c r="C137" s="230"/>
      <c r="D137" s="230"/>
      <c r="E137" s="230"/>
      <c r="F137" s="230"/>
      <c r="G137" s="230"/>
      <c r="H137" s="230"/>
    </row>
    <row r="138" spans="1:16" x14ac:dyDescent="0.2">
      <c r="A138" s="39"/>
      <c r="B138" s="230" t="s">
        <v>902</v>
      </c>
      <c r="C138" s="230"/>
      <c r="D138" s="230"/>
      <c r="E138" s="230"/>
      <c r="F138" s="230"/>
      <c r="G138" s="230"/>
      <c r="H138" s="230"/>
    </row>
    <row r="139" spans="1:16" x14ac:dyDescent="0.2">
      <c r="A139" s="39"/>
      <c r="B139" s="230" t="s">
        <v>903</v>
      </c>
      <c r="C139" s="230"/>
      <c r="D139" s="230"/>
      <c r="E139" s="230"/>
      <c r="F139" s="230"/>
      <c r="G139" s="230"/>
      <c r="H139" s="230"/>
    </row>
    <row r="140" spans="1:16" s="43" customFormat="1" ht="66.75" customHeight="1" x14ac:dyDescent="0.25">
      <c r="A140" s="42"/>
      <c r="B140" s="231" t="s">
        <v>904</v>
      </c>
      <c r="C140" s="231"/>
      <c r="D140" s="231"/>
      <c r="E140" s="231"/>
      <c r="F140" s="231"/>
      <c r="G140" s="231"/>
      <c r="H140" s="231"/>
      <c r="I140"/>
      <c r="J140"/>
      <c r="K140"/>
      <c r="L140"/>
      <c r="M140"/>
      <c r="N140"/>
      <c r="O140"/>
      <c r="P140"/>
    </row>
    <row r="141" spans="1:16" x14ac:dyDescent="0.2">
      <c r="A141" s="39"/>
      <c r="B141" s="230" t="s">
        <v>905</v>
      </c>
      <c r="C141" s="230"/>
      <c r="D141" s="230"/>
      <c r="E141" s="230"/>
      <c r="F141" s="230"/>
      <c r="G141" s="230"/>
      <c r="H141" s="230"/>
    </row>
    <row r="142" spans="1:16" x14ac:dyDescent="0.2">
      <c r="A142" s="44"/>
      <c r="B142" s="44"/>
      <c r="C142" s="44"/>
      <c r="D142" s="45"/>
      <c r="E142" s="45"/>
      <c r="F142" s="45"/>
      <c r="G142" s="45"/>
    </row>
    <row r="143" spans="1:16" x14ac:dyDescent="0.2">
      <c r="A143" s="44"/>
      <c r="B143" s="232" t="s">
        <v>178</v>
      </c>
      <c r="C143" s="233"/>
      <c r="D143" s="234"/>
      <c r="E143" s="46"/>
      <c r="F143" s="45"/>
      <c r="G143" s="45"/>
    </row>
    <row r="144" spans="1:16" x14ac:dyDescent="0.2">
      <c r="A144" s="44"/>
      <c r="B144" s="227" t="s">
        <v>179</v>
      </c>
      <c r="C144" s="228"/>
      <c r="D144" s="23" t="s">
        <v>180</v>
      </c>
      <c r="E144" s="46"/>
      <c r="F144" s="45"/>
      <c r="G144" s="45"/>
    </row>
    <row r="145" spans="1:8" x14ac:dyDescent="0.2">
      <c r="A145" s="44"/>
      <c r="B145" s="227" t="s">
        <v>181</v>
      </c>
      <c r="C145" s="228"/>
      <c r="D145" s="23" t="s">
        <v>180</v>
      </c>
      <c r="E145" s="46"/>
      <c r="F145" s="45"/>
      <c r="G145" s="45"/>
    </row>
    <row r="146" spans="1:8" x14ac:dyDescent="0.2">
      <c r="A146" s="44"/>
      <c r="B146" s="227" t="s">
        <v>182</v>
      </c>
      <c r="C146" s="228"/>
      <c r="D146" s="33" t="s">
        <v>151</v>
      </c>
      <c r="E146" s="46"/>
      <c r="F146" s="45"/>
      <c r="G146" s="45"/>
    </row>
    <row r="147" spans="1:8" x14ac:dyDescent="0.2">
      <c r="A147" s="48"/>
      <c r="B147" s="49" t="s">
        <v>151</v>
      </c>
      <c r="C147" s="49" t="s">
        <v>908</v>
      </c>
      <c r="D147" s="49" t="s">
        <v>183</v>
      </c>
      <c r="E147" s="48"/>
      <c r="F147" s="48"/>
      <c r="G147" s="48"/>
      <c r="H147" s="48"/>
    </row>
    <row r="148" spans="1:8" x14ac:dyDescent="0.2">
      <c r="A148" s="50"/>
      <c r="B148" s="51" t="s">
        <v>184</v>
      </c>
      <c r="C148" s="52">
        <v>45596</v>
      </c>
      <c r="D148" s="52">
        <v>45626</v>
      </c>
      <c r="E148" s="50"/>
      <c r="F148" s="50"/>
      <c r="G148" s="50"/>
    </row>
    <row r="149" spans="1:8" x14ac:dyDescent="0.2">
      <c r="A149" s="50"/>
      <c r="B149" s="26" t="s">
        <v>185</v>
      </c>
      <c r="C149" s="53">
        <v>14.8047</v>
      </c>
      <c r="D149" s="53">
        <v>14.911799999999999</v>
      </c>
      <c r="E149" s="50"/>
      <c r="F149" s="54"/>
      <c r="G149" s="55"/>
    </row>
    <row r="150" spans="1:8" x14ac:dyDescent="0.2">
      <c r="A150" s="50"/>
      <c r="B150" s="26" t="s">
        <v>1080</v>
      </c>
      <c r="C150" s="53">
        <v>14.0427</v>
      </c>
      <c r="D150" s="53">
        <v>14.144299999999999</v>
      </c>
      <c r="E150" s="50"/>
      <c r="F150" s="54"/>
      <c r="G150" s="55"/>
    </row>
    <row r="151" spans="1:8" x14ac:dyDescent="0.2">
      <c r="A151" s="50"/>
      <c r="B151" s="26" t="s">
        <v>186</v>
      </c>
      <c r="C151" s="53">
        <v>14.2918</v>
      </c>
      <c r="D151" s="53">
        <v>14.378500000000001</v>
      </c>
      <c r="E151" s="50"/>
      <c r="F151" s="54"/>
      <c r="G151" s="55"/>
    </row>
    <row r="152" spans="1:8" x14ac:dyDescent="0.2">
      <c r="A152" s="50"/>
      <c r="B152" s="26" t="s">
        <v>1081</v>
      </c>
      <c r="C152" s="53">
        <v>13.5564</v>
      </c>
      <c r="D152" s="53">
        <v>13.6386</v>
      </c>
      <c r="E152" s="50"/>
      <c r="F152" s="54"/>
      <c r="G152" s="55"/>
    </row>
    <row r="153" spans="1:8" x14ac:dyDescent="0.2">
      <c r="A153" s="50"/>
      <c r="B153" s="50"/>
      <c r="C153" s="50"/>
      <c r="D153" s="50"/>
      <c r="E153" s="50"/>
      <c r="F153" s="50"/>
      <c r="G153" s="50"/>
    </row>
    <row r="154" spans="1:8" x14ac:dyDescent="0.2">
      <c r="A154" s="50"/>
      <c r="B154" s="227" t="s">
        <v>910</v>
      </c>
      <c r="C154" s="228"/>
      <c r="D154" s="47" t="s">
        <v>180</v>
      </c>
      <c r="E154" s="50"/>
      <c r="F154" s="50"/>
      <c r="G154" s="50"/>
    </row>
    <row r="155" spans="1:8" x14ac:dyDescent="0.2">
      <c r="A155" s="50"/>
      <c r="B155" s="91"/>
      <c r="C155" s="91"/>
      <c r="D155" s="91"/>
      <c r="E155" s="50"/>
      <c r="F155" s="50"/>
      <c r="G155" s="50"/>
    </row>
    <row r="156" spans="1:8" x14ac:dyDescent="0.2">
      <c r="A156" s="48"/>
      <c r="B156" s="235" t="s">
        <v>187</v>
      </c>
      <c r="C156" s="236"/>
      <c r="D156" s="47" t="s">
        <v>180</v>
      </c>
      <c r="E156" s="58"/>
      <c r="F156" s="48"/>
      <c r="G156" s="48"/>
    </row>
    <row r="157" spans="1:8" x14ac:dyDescent="0.2">
      <c r="A157" s="48"/>
      <c r="B157" s="235" t="s">
        <v>188</v>
      </c>
      <c r="C157" s="236"/>
      <c r="D157" s="47" t="s">
        <v>180</v>
      </c>
      <c r="E157" s="58"/>
      <c r="F157" s="48"/>
      <c r="G157" s="48"/>
    </row>
    <row r="158" spans="1:8" x14ac:dyDescent="0.2">
      <c r="A158" s="48"/>
      <c r="B158" s="235" t="s">
        <v>189</v>
      </c>
      <c r="C158" s="236"/>
      <c r="D158" s="47" t="s">
        <v>180</v>
      </c>
      <c r="E158" s="58"/>
      <c r="F158" s="48"/>
      <c r="G158" s="48"/>
    </row>
    <row r="159" spans="1:8" x14ac:dyDescent="0.2">
      <c r="A159" s="48"/>
      <c r="B159" s="235" t="s">
        <v>190</v>
      </c>
      <c r="C159" s="236"/>
      <c r="D159" s="59">
        <v>0.27338288528765392</v>
      </c>
      <c r="E159" s="48"/>
      <c r="F159" s="40"/>
      <c r="G159" s="60"/>
    </row>
    <row r="161" spans="2:10" x14ac:dyDescent="0.2">
      <c r="B161" s="237" t="s">
        <v>1039</v>
      </c>
      <c r="C161" s="237"/>
    </row>
    <row r="163" spans="2:10" ht="153.75" customHeight="1" x14ac:dyDescent="0.2"/>
    <row r="166" spans="2:10" x14ac:dyDescent="0.2">
      <c r="B166" s="61" t="s">
        <v>1040</v>
      </c>
      <c r="C166" s="62"/>
      <c r="D166" s="61" t="s">
        <v>1041</v>
      </c>
    </row>
    <row r="167" spans="2:10" x14ac:dyDescent="0.2">
      <c r="B167" s="61" t="s">
        <v>1074</v>
      </c>
      <c r="D167" s="61" t="s">
        <v>1075</v>
      </c>
    </row>
    <row r="168" spans="2:10" ht="165" customHeight="1" x14ac:dyDescent="0.2"/>
    <row r="170" spans="2:10" x14ac:dyDescent="0.2">
      <c r="J170" s="21"/>
    </row>
  </sheetData>
  <mergeCells count="18">
    <mergeCell ref="B161:C161"/>
    <mergeCell ref="B145:C145"/>
    <mergeCell ref="B146:C146"/>
    <mergeCell ref="B154:C154"/>
    <mergeCell ref="B158:C158"/>
    <mergeCell ref="B159:C159"/>
    <mergeCell ref="B156:C156"/>
    <mergeCell ref="B157:C157"/>
    <mergeCell ref="B144:C144"/>
    <mergeCell ref="A1:H1"/>
    <mergeCell ref="A2:H2"/>
    <mergeCell ref="A3:H3"/>
    <mergeCell ref="B137:H137"/>
    <mergeCell ref="B138:H138"/>
    <mergeCell ref="B139:H139"/>
    <mergeCell ref="B140:H140"/>
    <mergeCell ref="B141:H141"/>
    <mergeCell ref="B143:D143"/>
  </mergeCells>
  <hyperlinks>
    <hyperlink ref="I1" location="Index!B2" display="Index" xr:uid="{19C21235-0CE5-45C1-8F23-3D2EA4CFF1A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1DAC3-1035-4931-91AF-A3488D156FB0}">
  <sheetPr>
    <outlinePr summaryBelow="0" summaryRight="0"/>
  </sheetPr>
  <dimension ref="A1:P105"/>
  <sheetViews>
    <sheetView showGridLines="0" workbookViewId="0">
      <selection sqref="A1:H1"/>
    </sheetView>
  </sheetViews>
  <sheetFormatPr defaultRowHeight="12.75" x14ac:dyDescent="0.2"/>
  <cols>
    <col min="1" max="1" width="5.85546875" style="63" bestFit="1" customWidth="1"/>
    <col min="2" max="2" width="21.5703125" style="63" customWidth="1"/>
    <col min="3" max="3" width="43.5703125" style="63" customWidth="1"/>
    <col min="4" max="4" width="18.42578125" style="63" customWidth="1"/>
    <col min="5" max="5" width="12.42578125" style="63" bestFit="1" customWidth="1"/>
    <col min="6" max="6" width="10.140625" style="63" bestFit="1" customWidth="1"/>
    <col min="7" max="7" width="14" style="63" bestFit="1" customWidth="1"/>
    <col min="8" max="8" width="8.42578125" style="63" bestFit="1" customWidth="1"/>
    <col min="9" max="9" width="5.7109375" style="63" bestFit="1" customWidth="1"/>
    <col min="10" max="255" width="9.140625" style="63"/>
    <col min="256" max="256" width="6.85546875" style="63" customWidth="1"/>
    <col min="257" max="257" width="20.5703125" style="63" customWidth="1"/>
    <col min="258" max="258" width="34.28515625" style="63" customWidth="1"/>
    <col min="259" max="259" width="17.85546875" style="63" customWidth="1"/>
    <col min="260" max="261" width="19.140625" style="63" customWidth="1"/>
    <col min="262" max="262" width="16.42578125" style="63" customWidth="1"/>
    <col min="263" max="511" width="9.140625" style="63"/>
    <col min="512" max="512" width="6.85546875" style="63" customWidth="1"/>
    <col min="513" max="513" width="20.5703125" style="63" customWidth="1"/>
    <col min="514" max="514" width="34.28515625" style="63" customWidth="1"/>
    <col min="515" max="515" width="17.85546875" style="63" customWidth="1"/>
    <col min="516" max="517" width="19.140625" style="63" customWidth="1"/>
    <col min="518" max="518" width="16.42578125" style="63" customWidth="1"/>
    <col min="519" max="767" width="9.140625" style="63"/>
    <col min="768" max="768" width="6.85546875" style="63" customWidth="1"/>
    <col min="769" max="769" width="20.5703125" style="63" customWidth="1"/>
    <col min="770" max="770" width="34.28515625" style="63" customWidth="1"/>
    <col min="771" max="771" width="17.85546875" style="63" customWidth="1"/>
    <col min="772" max="773" width="19.140625" style="63" customWidth="1"/>
    <col min="774" max="774" width="16.42578125" style="63" customWidth="1"/>
    <col min="775" max="1023" width="9.140625" style="63"/>
    <col min="1024" max="1024" width="6.85546875" style="63" customWidth="1"/>
    <col min="1025" max="1025" width="20.5703125" style="63" customWidth="1"/>
    <col min="1026" max="1026" width="34.28515625" style="63" customWidth="1"/>
    <col min="1027" max="1027" width="17.85546875" style="63" customWidth="1"/>
    <col min="1028" max="1029" width="19.140625" style="63" customWidth="1"/>
    <col min="1030" max="1030" width="16.42578125" style="63" customWidth="1"/>
    <col min="1031" max="1279" width="9.140625" style="63"/>
    <col min="1280" max="1280" width="6.85546875" style="63" customWidth="1"/>
    <col min="1281" max="1281" width="20.5703125" style="63" customWidth="1"/>
    <col min="1282" max="1282" width="34.28515625" style="63" customWidth="1"/>
    <col min="1283" max="1283" width="17.85546875" style="63" customWidth="1"/>
    <col min="1284" max="1285" width="19.140625" style="63" customWidth="1"/>
    <col min="1286" max="1286" width="16.42578125" style="63" customWidth="1"/>
    <col min="1287" max="1535" width="9.140625" style="63"/>
    <col min="1536" max="1536" width="6.85546875" style="63" customWidth="1"/>
    <col min="1537" max="1537" width="20.5703125" style="63" customWidth="1"/>
    <col min="1538" max="1538" width="34.28515625" style="63" customWidth="1"/>
    <col min="1539" max="1539" width="17.85546875" style="63" customWidth="1"/>
    <col min="1540" max="1541" width="19.140625" style="63" customWidth="1"/>
    <col min="1542" max="1542" width="16.42578125" style="63" customWidth="1"/>
    <col min="1543" max="1791" width="9.140625" style="63"/>
    <col min="1792" max="1792" width="6.85546875" style="63" customWidth="1"/>
    <col min="1793" max="1793" width="20.5703125" style="63" customWidth="1"/>
    <col min="1794" max="1794" width="34.28515625" style="63" customWidth="1"/>
    <col min="1795" max="1795" width="17.85546875" style="63" customWidth="1"/>
    <col min="1796" max="1797" width="19.140625" style="63" customWidth="1"/>
    <col min="1798" max="1798" width="16.42578125" style="63" customWidth="1"/>
    <col min="1799" max="2047" width="9.140625" style="63"/>
    <col min="2048" max="2048" width="6.85546875" style="63" customWidth="1"/>
    <col min="2049" max="2049" width="20.5703125" style="63" customWidth="1"/>
    <col min="2050" max="2050" width="34.28515625" style="63" customWidth="1"/>
    <col min="2051" max="2051" width="17.85546875" style="63" customWidth="1"/>
    <col min="2052" max="2053" width="19.140625" style="63" customWidth="1"/>
    <col min="2054" max="2054" width="16.42578125" style="63" customWidth="1"/>
    <col min="2055" max="2303" width="9.140625" style="63"/>
    <col min="2304" max="2304" width="6.85546875" style="63" customWidth="1"/>
    <col min="2305" max="2305" width="20.5703125" style="63" customWidth="1"/>
    <col min="2306" max="2306" width="34.28515625" style="63" customWidth="1"/>
    <col min="2307" max="2307" width="17.85546875" style="63" customWidth="1"/>
    <col min="2308" max="2309" width="19.140625" style="63" customWidth="1"/>
    <col min="2310" max="2310" width="16.42578125" style="63" customWidth="1"/>
    <col min="2311" max="2559" width="9.140625" style="63"/>
    <col min="2560" max="2560" width="6.85546875" style="63" customWidth="1"/>
    <col min="2561" max="2561" width="20.5703125" style="63" customWidth="1"/>
    <col min="2562" max="2562" width="34.28515625" style="63" customWidth="1"/>
    <col min="2563" max="2563" width="17.85546875" style="63" customWidth="1"/>
    <col min="2564" max="2565" width="19.140625" style="63" customWidth="1"/>
    <col min="2566" max="2566" width="16.42578125" style="63" customWidth="1"/>
    <col min="2567" max="2815" width="9.140625" style="63"/>
    <col min="2816" max="2816" width="6.85546875" style="63" customWidth="1"/>
    <col min="2817" max="2817" width="20.5703125" style="63" customWidth="1"/>
    <col min="2818" max="2818" width="34.28515625" style="63" customWidth="1"/>
    <col min="2819" max="2819" width="17.85546875" style="63" customWidth="1"/>
    <col min="2820" max="2821" width="19.140625" style="63" customWidth="1"/>
    <col min="2822" max="2822" width="16.42578125" style="63" customWidth="1"/>
    <col min="2823" max="3071" width="9.140625" style="63"/>
    <col min="3072" max="3072" width="6.85546875" style="63" customWidth="1"/>
    <col min="3073" max="3073" width="20.5703125" style="63" customWidth="1"/>
    <col min="3074" max="3074" width="34.28515625" style="63" customWidth="1"/>
    <col min="3075" max="3075" width="17.85546875" style="63" customWidth="1"/>
    <col min="3076" max="3077" width="19.140625" style="63" customWidth="1"/>
    <col min="3078" max="3078" width="16.42578125" style="63" customWidth="1"/>
    <col min="3079" max="3327" width="9.140625" style="63"/>
    <col min="3328" max="3328" width="6.85546875" style="63" customWidth="1"/>
    <col min="3329" max="3329" width="20.5703125" style="63" customWidth="1"/>
    <col min="3330" max="3330" width="34.28515625" style="63" customWidth="1"/>
    <col min="3331" max="3331" width="17.85546875" style="63" customWidth="1"/>
    <col min="3332" max="3333" width="19.140625" style="63" customWidth="1"/>
    <col min="3334" max="3334" width="16.42578125" style="63" customWidth="1"/>
    <col min="3335" max="3583" width="9.140625" style="63"/>
    <col min="3584" max="3584" width="6.85546875" style="63" customWidth="1"/>
    <col min="3585" max="3585" width="20.5703125" style="63" customWidth="1"/>
    <col min="3586" max="3586" width="34.28515625" style="63" customWidth="1"/>
    <col min="3587" max="3587" width="17.85546875" style="63" customWidth="1"/>
    <col min="3588" max="3589" width="19.140625" style="63" customWidth="1"/>
    <col min="3590" max="3590" width="16.42578125" style="63" customWidth="1"/>
    <col min="3591" max="3839" width="9.140625" style="63"/>
    <col min="3840" max="3840" width="6.85546875" style="63" customWidth="1"/>
    <col min="3841" max="3841" width="20.5703125" style="63" customWidth="1"/>
    <col min="3842" max="3842" width="34.28515625" style="63" customWidth="1"/>
    <col min="3843" max="3843" width="17.85546875" style="63" customWidth="1"/>
    <col min="3844" max="3845" width="19.140625" style="63" customWidth="1"/>
    <col min="3846" max="3846" width="16.42578125" style="63" customWidth="1"/>
    <col min="3847" max="4095" width="9.140625" style="63"/>
    <col min="4096" max="4096" width="6.85546875" style="63" customWidth="1"/>
    <col min="4097" max="4097" width="20.5703125" style="63" customWidth="1"/>
    <col min="4098" max="4098" width="34.28515625" style="63" customWidth="1"/>
    <col min="4099" max="4099" width="17.85546875" style="63" customWidth="1"/>
    <col min="4100" max="4101" width="19.140625" style="63" customWidth="1"/>
    <col min="4102" max="4102" width="16.42578125" style="63" customWidth="1"/>
    <col min="4103" max="4351" width="9.140625" style="63"/>
    <col min="4352" max="4352" width="6.85546875" style="63" customWidth="1"/>
    <col min="4353" max="4353" width="20.5703125" style="63" customWidth="1"/>
    <col min="4354" max="4354" width="34.28515625" style="63" customWidth="1"/>
    <col min="4355" max="4355" width="17.85546875" style="63" customWidth="1"/>
    <col min="4356" max="4357" width="19.140625" style="63" customWidth="1"/>
    <col min="4358" max="4358" width="16.42578125" style="63" customWidth="1"/>
    <col min="4359" max="4607" width="9.140625" style="63"/>
    <col min="4608" max="4608" width="6.85546875" style="63" customWidth="1"/>
    <col min="4609" max="4609" width="20.5703125" style="63" customWidth="1"/>
    <col min="4610" max="4610" width="34.28515625" style="63" customWidth="1"/>
    <col min="4611" max="4611" width="17.85546875" style="63" customWidth="1"/>
    <col min="4612" max="4613" width="19.140625" style="63" customWidth="1"/>
    <col min="4614" max="4614" width="16.42578125" style="63" customWidth="1"/>
    <col min="4615" max="4863" width="9.140625" style="63"/>
    <col min="4864" max="4864" width="6.85546875" style="63" customWidth="1"/>
    <col min="4865" max="4865" width="20.5703125" style="63" customWidth="1"/>
    <col min="4866" max="4866" width="34.28515625" style="63" customWidth="1"/>
    <col min="4867" max="4867" width="17.85546875" style="63" customWidth="1"/>
    <col min="4868" max="4869" width="19.140625" style="63" customWidth="1"/>
    <col min="4870" max="4870" width="16.42578125" style="63" customWidth="1"/>
    <col min="4871" max="5119" width="9.140625" style="63"/>
    <col min="5120" max="5120" width="6.85546875" style="63" customWidth="1"/>
    <col min="5121" max="5121" width="20.5703125" style="63" customWidth="1"/>
    <col min="5122" max="5122" width="34.28515625" style="63" customWidth="1"/>
    <col min="5123" max="5123" width="17.85546875" style="63" customWidth="1"/>
    <col min="5124" max="5125" width="19.140625" style="63" customWidth="1"/>
    <col min="5126" max="5126" width="16.42578125" style="63" customWidth="1"/>
    <col min="5127" max="5375" width="9.140625" style="63"/>
    <col min="5376" max="5376" width="6.85546875" style="63" customWidth="1"/>
    <col min="5377" max="5377" width="20.5703125" style="63" customWidth="1"/>
    <col min="5378" max="5378" width="34.28515625" style="63" customWidth="1"/>
    <col min="5379" max="5379" width="17.85546875" style="63" customWidth="1"/>
    <col min="5380" max="5381" width="19.140625" style="63" customWidth="1"/>
    <col min="5382" max="5382" width="16.42578125" style="63" customWidth="1"/>
    <col min="5383" max="5631" width="9.140625" style="63"/>
    <col min="5632" max="5632" width="6.85546875" style="63" customWidth="1"/>
    <col min="5633" max="5633" width="20.5703125" style="63" customWidth="1"/>
    <col min="5634" max="5634" width="34.28515625" style="63" customWidth="1"/>
    <col min="5635" max="5635" width="17.85546875" style="63" customWidth="1"/>
    <col min="5636" max="5637" width="19.140625" style="63" customWidth="1"/>
    <col min="5638" max="5638" width="16.42578125" style="63" customWidth="1"/>
    <col min="5639" max="5887" width="9.140625" style="63"/>
    <col min="5888" max="5888" width="6.85546875" style="63" customWidth="1"/>
    <col min="5889" max="5889" width="20.5703125" style="63" customWidth="1"/>
    <col min="5890" max="5890" width="34.28515625" style="63" customWidth="1"/>
    <col min="5891" max="5891" width="17.85546875" style="63" customWidth="1"/>
    <col min="5892" max="5893" width="19.140625" style="63" customWidth="1"/>
    <col min="5894" max="5894" width="16.42578125" style="63" customWidth="1"/>
    <col min="5895" max="6143" width="9.140625" style="63"/>
    <col min="6144" max="6144" width="6.85546875" style="63" customWidth="1"/>
    <col min="6145" max="6145" width="20.5703125" style="63" customWidth="1"/>
    <col min="6146" max="6146" width="34.28515625" style="63" customWidth="1"/>
    <col min="6147" max="6147" width="17.85546875" style="63" customWidth="1"/>
    <col min="6148" max="6149" width="19.140625" style="63" customWidth="1"/>
    <col min="6150" max="6150" width="16.42578125" style="63" customWidth="1"/>
    <col min="6151" max="6399" width="9.140625" style="63"/>
    <col min="6400" max="6400" width="6.85546875" style="63" customWidth="1"/>
    <col min="6401" max="6401" width="20.5703125" style="63" customWidth="1"/>
    <col min="6402" max="6402" width="34.28515625" style="63" customWidth="1"/>
    <col min="6403" max="6403" width="17.85546875" style="63" customWidth="1"/>
    <col min="6404" max="6405" width="19.140625" style="63" customWidth="1"/>
    <col min="6406" max="6406" width="16.42578125" style="63" customWidth="1"/>
    <col min="6407" max="6655" width="9.140625" style="63"/>
    <col min="6656" max="6656" width="6.85546875" style="63" customWidth="1"/>
    <col min="6657" max="6657" width="20.5703125" style="63" customWidth="1"/>
    <col min="6658" max="6658" width="34.28515625" style="63" customWidth="1"/>
    <col min="6659" max="6659" width="17.85546875" style="63" customWidth="1"/>
    <col min="6660" max="6661" width="19.140625" style="63" customWidth="1"/>
    <col min="6662" max="6662" width="16.42578125" style="63" customWidth="1"/>
    <col min="6663" max="6911" width="9.140625" style="63"/>
    <col min="6912" max="6912" width="6.85546875" style="63" customWidth="1"/>
    <col min="6913" max="6913" width="20.5703125" style="63" customWidth="1"/>
    <col min="6914" max="6914" width="34.28515625" style="63" customWidth="1"/>
    <col min="6915" max="6915" width="17.85546875" style="63" customWidth="1"/>
    <col min="6916" max="6917" width="19.140625" style="63" customWidth="1"/>
    <col min="6918" max="6918" width="16.42578125" style="63" customWidth="1"/>
    <col min="6919" max="7167" width="9.140625" style="63"/>
    <col min="7168" max="7168" width="6.85546875" style="63" customWidth="1"/>
    <col min="7169" max="7169" width="20.5703125" style="63" customWidth="1"/>
    <col min="7170" max="7170" width="34.28515625" style="63" customWidth="1"/>
    <col min="7171" max="7171" width="17.85546875" style="63" customWidth="1"/>
    <col min="7172" max="7173" width="19.140625" style="63" customWidth="1"/>
    <col min="7174" max="7174" width="16.42578125" style="63" customWidth="1"/>
    <col min="7175" max="7423" width="9.140625" style="63"/>
    <col min="7424" max="7424" width="6.85546875" style="63" customWidth="1"/>
    <col min="7425" max="7425" width="20.5703125" style="63" customWidth="1"/>
    <col min="7426" max="7426" width="34.28515625" style="63" customWidth="1"/>
    <col min="7427" max="7427" width="17.85546875" style="63" customWidth="1"/>
    <col min="7428" max="7429" width="19.140625" style="63" customWidth="1"/>
    <col min="7430" max="7430" width="16.42578125" style="63" customWidth="1"/>
    <col min="7431" max="7679" width="9.140625" style="63"/>
    <col min="7680" max="7680" width="6.85546875" style="63" customWidth="1"/>
    <col min="7681" max="7681" width="20.5703125" style="63" customWidth="1"/>
    <col min="7682" max="7682" width="34.28515625" style="63" customWidth="1"/>
    <col min="7683" max="7683" width="17.85546875" style="63" customWidth="1"/>
    <col min="7684" max="7685" width="19.140625" style="63" customWidth="1"/>
    <col min="7686" max="7686" width="16.42578125" style="63" customWidth="1"/>
    <col min="7687" max="7935" width="9.140625" style="63"/>
    <col min="7936" max="7936" width="6.85546875" style="63" customWidth="1"/>
    <col min="7937" max="7937" width="20.5703125" style="63" customWidth="1"/>
    <col min="7938" max="7938" width="34.28515625" style="63" customWidth="1"/>
    <col min="7939" max="7939" width="17.85546875" style="63" customWidth="1"/>
    <col min="7940" max="7941" width="19.140625" style="63" customWidth="1"/>
    <col min="7942" max="7942" width="16.42578125" style="63" customWidth="1"/>
    <col min="7943" max="8191" width="9.140625" style="63"/>
    <col min="8192" max="8192" width="6.85546875" style="63" customWidth="1"/>
    <col min="8193" max="8193" width="20.5703125" style="63" customWidth="1"/>
    <col min="8194" max="8194" width="34.28515625" style="63" customWidth="1"/>
    <col min="8195" max="8195" width="17.85546875" style="63" customWidth="1"/>
    <col min="8196" max="8197" width="19.140625" style="63" customWidth="1"/>
    <col min="8198" max="8198" width="16.42578125" style="63" customWidth="1"/>
    <col min="8199" max="8447" width="9.140625" style="63"/>
    <col min="8448" max="8448" width="6.85546875" style="63" customWidth="1"/>
    <col min="8449" max="8449" width="20.5703125" style="63" customWidth="1"/>
    <col min="8450" max="8450" width="34.28515625" style="63" customWidth="1"/>
    <col min="8451" max="8451" width="17.85546875" style="63" customWidth="1"/>
    <col min="8452" max="8453" width="19.140625" style="63" customWidth="1"/>
    <col min="8454" max="8454" width="16.42578125" style="63" customWidth="1"/>
    <col min="8455" max="8703" width="9.140625" style="63"/>
    <col min="8704" max="8704" width="6.85546875" style="63" customWidth="1"/>
    <col min="8705" max="8705" width="20.5703125" style="63" customWidth="1"/>
    <col min="8706" max="8706" width="34.28515625" style="63" customWidth="1"/>
    <col min="8707" max="8707" width="17.85546875" style="63" customWidth="1"/>
    <col min="8708" max="8709" width="19.140625" style="63" customWidth="1"/>
    <col min="8710" max="8710" width="16.42578125" style="63" customWidth="1"/>
    <col min="8711" max="8959" width="9.140625" style="63"/>
    <col min="8960" max="8960" width="6.85546875" style="63" customWidth="1"/>
    <col min="8961" max="8961" width="20.5703125" style="63" customWidth="1"/>
    <col min="8962" max="8962" width="34.28515625" style="63" customWidth="1"/>
    <col min="8963" max="8963" width="17.85546875" style="63" customWidth="1"/>
    <col min="8964" max="8965" width="19.140625" style="63" customWidth="1"/>
    <col min="8966" max="8966" width="16.42578125" style="63" customWidth="1"/>
    <col min="8967" max="9215" width="9.140625" style="63"/>
    <col min="9216" max="9216" width="6.85546875" style="63" customWidth="1"/>
    <col min="9217" max="9217" width="20.5703125" style="63" customWidth="1"/>
    <col min="9218" max="9218" width="34.28515625" style="63" customWidth="1"/>
    <col min="9219" max="9219" width="17.85546875" style="63" customWidth="1"/>
    <col min="9220" max="9221" width="19.140625" style="63" customWidth="1"/>
    <col min="9222" max="9222" width="16.42578125" style="63" customWidth="1"/>
    <col min="9223" max="9471" width="9.140625" style="63"/>
    <col min="9472" max="9472" width="6.85546875" style="63" customWidth="1"/>
    <col min="9473" max="9473" width="20.5703125" style="63" customWidth="1"/>
    <col min="9474" max="9474" width="34.28515625" style="63" customWidth="1"/>
    <col min="9475" max="9475" width="17.85546875" style="63" customWidth="1"/>
    <col min="9476" max="9477" width="19.140625" style="63" customWidth="1"/>
    <col min="9478" max="9478" width="16.42578125" style="63" customWidth="1"/>
    <col min="9479" max="9727" width="9.140625" style="63"/>
    <col min="9728" max="9728" width="6.85546875" style="63" customWidth="1"/>
    <col min="9729" max="9729" width="20.5703125" style="63" customWidth="1"/>
    <col min="9730" max="9730" width="34.28515625" style="63" customWidth="1"/>
    <col min="9731" max="9731" width="17.85546875" style="63" customWidth="1"/>
    <col min="9732" max="9733" width="19.140625" style="63" customWidth="1"/>
    <col min="9734" max="9734" width="16.42578125" style="63" customWidth="1"/>
    <col min="9735" max="9983" width="9.140625" style="63"/>
    <col min="9984" max="9984" width="6.85546875" style="63" customWidth="1"/>
    <col min="9985" max="9985" width="20.5703125" style="63" customWidth="1"/>
    <col min="9986" max="9986" width="34.28515625" style="63" customWidth="1"/>
    <col min="9987" max="9987" width="17.85546875" style="63" customWidth="1"/>
    <col min="9988" max="9989" width="19.140625" style="63" customWidth="1"/>
    <col min="9990" max="9990" width="16.42578125" style="63" customWidth="1"/>
    <col min="9991" max="10239" width="9.140625" style="63"/>
    <col min="10240" max="10240" width="6.85546875" style="63" customWidth="1"/>
    <col min="10241" max="10241" width="20.5703125" style="63" customWidth="1"/>
    <col min="10242" max="10242" width="34.28515625" style="63" customWidth="1"/>
    <col min="10243" max="10243" width="17.85546875" style="63" customWidth="1"/>
    <col min="10244" max="10245" width="19.140625" style="63" customWidth="1"/>
    <col min="10246" max="10246" width="16.42578125" style="63" customWidth="1"/>
    <col min="10247" max="10495" width="9.140625" style="63"/>
    <col min="10496" max="10496" width="6.85546875" style="63" customWidth="1"/>
    <col min="10497" max="10497" width="20.5703125" style="63" customWidth="1"/>
    <col min="10498" max="10498" width="34.28515625" style="63" customWidth="1"/>
    <col min="10499" max="10499" width="17.85546875" style="63" customWidth="1"/>
    <col min="10500" max="10501" width="19.140625" style="63" customWidth="1"/>
    <col min="10502" max="10502" width="16.42578125" style="63" customWidth="1"/>
    <col min="10503" max="10751" width="9.140625" style="63"/>
    <col min="10752" max="10752" width="6.85546875" style="63" customWidth="1"/>
    <col min="10753" max="10753" width="20.5703125" style="63" customWidth="1"/>
    <col min="10754" max="10754" width="34.28515625" style="63" customWidth="1"/>
    <col min="10755" max="10755" width="17.85546875" style="63" customWidth="1"/>
    <col min="10756" max="10757" width="19.140625" style="63" customWidth="1"/>
    <col min="10758" max="10758" width="16.42578125" style="63" customWidth="1"/>
    <col min="10759" max="11007" width="9.140625" style="63"/>
    <col min="11008" max="11008" width="6.85546875" style="63" customWidth="1"/>
    <col min="11009" max="11009" width="20.5703125" style="63" customWidth="1"/>
    <col min="11010" max="11010" width="34.28515625" style="63" customWidth="1"/>
    <col min="11011" max="11011" width="17.85546875" style="63" customWidth="1"/>
    <col min="11012" max="11013" width="19.140625" style="63" customWidth="1"/>
    <col min="11014" max="11014" width="16.42578125" style="63" customWidth="1"/>
    <col min="11015" max="11263" width="9.140625" style="63"/>
    <col min="11264" max="11264" width="6.85546875" style="63" customWidth="1"/>
    <col min="11265" max="11265" width="20.5703125" style="63" customWidth="1"/>
    <col min="11266" max="11266" width="34.28515625" style="63" customWidth="1"/>
    <col min="11267" max="11267" width="17.85546875" style="63" customWidth="1"/>
    <col min="11268" max="11269" width="19.140625" style="63" customWidth="1"/>
    <col min="11270" max="11270" width="16.42578125" style="63" customWidth="1"/>
    <col min="11271" max="11519" width="9.140625" style="63"/>
    <col min="11520" max="11520" width="6.85546875" style="63" customWidth="1"/>
    <col min="11521" max="11521" width="20.5703125" style="63" customWidth="1"/>
    <col min="11522" max="11522" width="34.28515625" style="63" customWidth="1"/>
    <col min="11523" max="11523" width="17.85546875" style="63" customWidth="1"/>
    <col min="11524" max="11525" width="19.140625" style="63" customWidth="1"/>
    <col min="11526" max="11526" width="16.42578125" style="63" customWidth="1"/>
    <col min="11527" max="11775" width="9.140625" style="63"/>
    <col min="11776" max="11776" width="6.85546875" style="63" customWidth="1"/>
    <col min="11777" max="11777" width="20.5703125" style="63" customWidth="1"/>
    <col min="11778" max="11778" width="34.28515625" style="63" customWidth="1"/>
    <col min="11779" max="11779" width="17.85546875" style="63" customWidth="1"/>
    <col min="11780" max="11781" width="19.140625" style="63" customWidth="1"/>
    <col min="11782" max="11782" width="16.42578125" style="63" customWidth="1"/>
    <col min="11783" max="12031" width="9.140625" style="63"/>
    <col min="12032" max="12032" width="6.85546875" style="63" customWidth="1"/>
    <col min="12033" max="12033" width="20.5703125" style="63" customWidth="1"/>
    <col min="12034" max="12034" width="34.28515625" style="63" customWidth="1"/>
    <col min="12035" max="12035" width="17.85546875" style="63" customWidth="1"/>
    <col min="12036" max="12037" width="19.140625" style="63" customWidth="1"/>
    <col min="12038" max="12038" width="16.42578125" style="63" customWidth="1"/>
    <col min="12039" max="12287" width="9.140625" style="63"/>
    <col min="12288" max="12288" width="6.85546875" style="63" customWidth="1"/>
    <col min="12289" max="12289" width="20.5703125" style="63" customWidth="1"/>
    <col min="12290" max="12290" width="34.28515625" style="63" customWidth="1"/>
    <col min="12291" max="12291" width="17.85546875" style="63" customWidth="1"/>
    <col min="12292" max="12293" width="19.140625" style="63" customWidth="1"/>
    <col min="12294" max="12294" width="16.42578125" style="63" customWidth="1"/>
    <col min="12295" max="12543" width="9.140625" style="63"/>
    <col min="12544" max="12544" width="6.85546875" style="63" customWidth="1"/>
    <col min="12545" max="12545" width="20.5703125" style="63" customWidth="1"/>
    <col min="12546" max="12546" width="34.28515625" style="63" customWidth="1"/>
    <col min="12547" max="12547" width="17.85546875" style="63" customWidth="1"/>
    <col min="12548" max="12549" width="19.140625" style="63" customWidth="1"/>
    <col min="12550" max="12550" width="16.42578125" style="63" customWidth="1"/>
    <col min="12551" max="12799" width="9.140625" style="63"/>
    <col min="12800" max="12800" width="6.85546875" style="63" customWidth="1"/>
    <col min="12801" max="12801" width="20.5703125" style="63" customWidth="1"/>
    <col min="12802" max="12802" width="34.28515625" style="63" customWidth="1"/>
    <col min="12803" max="12803" width="17.85546875" style="63" customWidth="1"/>
    <col min="12804" max="12805" width="19.140625" style="63" customWidth="1"/>
    <col min="12806" max="12806" width="16.42578125" style="63" customWidth="1"/>
    <col min="12807" max="13055" width="9.140625" style="63"/>
    <col min="13056" max="13056" width="6.85546875" style="63" customWidth="1"/>
    <col min="13057" max="13057" width="20.5703125" style="63" customWidth="1"/>
    <col min="13058" max="13058" width="34.28515625" style="63" customWidth="1"/>
    <col min="13059" max="13059" width="17.85546875" style="63" customWidth="1"/>
    <col min="13060" max="13061" width="19.140625" style="63" customWidth="1"/>
    <col min="13062" max="13062" width="16.42578125" style="63" customWidth="1"/>
    <col min="13063" max="13311" width="9.140625" style="63"/>
    <col min="13312" max="13312" width="6.85546875" style="63" customWidth="1"/>
    <col min="13313" max="13313" width="20.5703125" style="63" customWidth="1"/>
    <col min="13314" max="13314" width="34.28515625" style="63" customWidth="1"/>
    <col min="13315" max="13315" width="17.85546875" style="63" customWidth="1"/>
    <col min="13316" max="13317" width="19.140625" style="63" customWidth="1"/>
    <col min="13318" max="13318" width="16.42578125" style="63" customWidth="1"/>
    <col min="13319" max="13567" width="9.140625" style="63"/>
    <col min="13568" max="13568" width="6.85546875" style="63" customWidth="1"/>
    <col min="13569" max="13569" width="20.5703125" style="63" customWidth="1"/>
    <col min="13570" max="13570" width="34.28515625" style="63" customWidth="1"/>
    <col min="13571" max="13571" width="17.85546875" style="63" customWidth="1"/>
    <col min="13572" max="13573" width="19.140625" style="63" customWidth="1"/>
    <col min="13574" max="13574" width="16.42578125" style="63" customWidth="1"/>
    <col min="13575" max="13823" width="9.140625" style="63"/>
    <col min="13824" max="13824" width="6.85546875" style="63" customWidth="1"/>
    <col min="13825" max="13825" width="20.5703125" style="63" customWidth="1"/>
    <col min="13826" max="13826" width="34.28515625" style="63" customWidth="1"/>
    <col min="13827" max="13827" width="17.85546875" style="63" customWidth="1"/>
    <col min="13828" max="13829" width="19.140625" style="63" customWidth="1"/>
    <col min="13830" max="13830" width="16.42578125" style="63" customWidth="1"/>
    <col min="13831" max="14079" width="9.140625" style="63"/>
    <col min="14080" max="14080" width="6.85546875" style="63" customWidth="1"/>
    <col min="14081" max="14081" width="20.5703125" style="63" customWidth="1"/>
    <col min="14082" max="14082" width="34.28515625" style="63" customWidth="1"/>
    <col min="14083" max="14083" width="17.85546875" style="63" customWidth="1"/>
    <col min="14084" max="14085" width="19.140625" style="63" customWidth="1"/>
    <col min="14086" max="14086" width="16.42578125" style="63" customWidth="1"/>
    <col min="14087" max="14335" width="9.140625" style="63"/>
    <col min="14336" max="14336" width="6.85546875" style="63" customWidth="1"/>
    <col min="14337" max="14337" width="20.5703125" style="63" customWidth="1"/>
    <col min="14338" max="14338" width="34.28515625" style="63" customWidth="1"/>
    <col min="14339" max="14339" width="17.85546875" style="63" customWidth="1"/>
    <col min="14340" max="14341" width="19.140625" style="63" customWidth="1"/>
    <col min="14342" max="14342" width="16.42578125" style="63" customWidth="1"/>
    <col min="14343" max="14591" width="9.140625" style="63"/>
    <col min="14592" max="14592" width="6.85546875" style="63" customWidth="1"/>
    <col min="14593" max="14593" width="20.5703125" style="63" customWidth="1"/>
    <col min="14594" max="14594" width="34.28515625" style="63" customWidth="1"/>
    <col min="14595" max="14595" width="17.85546875" style="63" customWidth="1"/>
    <col min="14596" max="14597" width="19.140625" style="63" customWidth="1"/>
    <col min="14598" max="14598" width="16.42578125" style="63" customWidth="1"/>
    <col min="14599" max="14847" width="9.140625" style="63"/>
    <col min="14848" max="14848" width="6.85546875" style="63" customWidth="1"/>
    <col min="14849" max="14849" width="20.5703125" style="63" customWidth="1"/>
    <col min="14850" max="14850" width="34.28515625" style="63" customWidth="1"/>
    <col min="14851" max="14851" width="17.85546875" style="63" customWidth="1"/>
    <col min="14852" max="14853" width="19.140625" style="63" customWidth="1"/>
    <col min="14854" max="14854" width="16.42578125" style="63" customWidth="1"/>
    <col min="14855" max="15103" width="9.140625" style="63"/>
    <col min="15104" max="15104" width="6.85546875" style="63" customWidth="1"/>
    <col min="15105" max="15105" width="20.5703125" style="63" customWidth="1"/>
    <col min="15106" max="15106" width="34.28515625" style="63" customWidth="1"/>
    <col min="15107" max="15107" width="17.85546875" style="63" customWidth="1"/>
    <col min="15108" max="15109" width="19.140625" style="63" customWidth="1"/>
    <col min="15110" max="15110" width="16.42578125" style="63" customWidth="1"/>
    <col min="15111" max="15359" width="9.140625" style="63"/>
    <col min="15360" max="15360" width="6.85546875" style="63" customWidth="1"/>
    <col min="15361" max="15361" width="20.5703125" style="63" customWidth="1"/>
    <col min="15362" max="15362" width="34.28515625" style="63" customWidth="1"/>
    <col min="15363" max="15363" width="17.85546875" style="63" customWidth="1"/>
    <col min="15364" max="15365" width="19.140625" style="63" customWidth="1"/>
    <col min="15366" max="15366" width="16.42578125" style="63" customWidth="1"/>
    <col min="15367" max="15615" width="9.140625" style="63"/>
    <col min="15616" max="15616" width="6.85546875" style="63" customWidth="1"/>
    <col min="15617" max="15617" width="20.5703125" style="63" customWidth="1"/>
    <col min="15618" max="15618" width="34.28515625" style="63" customWidth="1"/>
    <col min="15619" max="15619" width="17.85546875" style="63" customWidth="1"/>
    <col min="15620" max="15621" width="19.140625" style="63" customWidth="1"/>
    <col min="15622" max="15622" width="16.42578125" style="63" customWidth="1"/>
    <col min="15623" max="15871" width="9.140625" style="63"/>
    <col min="15872" max="15872" width="6.85546875" style="63" customWidth="1"/>
    <col min="15873" max="15873" width="20.5703125" style="63" customWidth="1"/>
    <col min="15874" max="15874" width="34.28515625" style="63" customWidth="1"/>
    <col min="15875" max="15875" width="17.85546875" style="63" customWidth="1"/>
    <col min="15876" max="15877" width="19.140625" style="63" customWidth="1"/>
    <col min="15878" max="15878" width="16.42578125" style="63" customWidth="1"/>
    <col min="15879" max="16127" width="9.140625" style="63"/>
    <col min="16128" max="16128" width="6.85546875" style="63" customWidth="1"/>
    <col min="16129" max="16129" width="20.5703125" style="63" customWidth="1"/>
    <col min="16130" max="16130" width="34.28515625" style="63" customWidth="1"/>
    <col min="16131" max="16131" width="17.85546875" style="63" customWidth="1"/>
    <col min="16132" max="16133" width="19.140625" style="63" customWidth="1"/>
    <col min="16134" max="16134" width="16.42578125" style="63" customWidth="1"/>
    <col min="16135" max="16384" width="9.140625" style="63"/>
  </cols>
  <sheetData>
    <row r="1" spans="1:9" customFormat="1" ht="15" x14ac:dyDescent="0.2">
      <c r="A1" s="229" t="s">
        <v>0</v>
      </c>
      <c r="B1" s="229"/>
      <c r="C1" s="229"/>
      <c r="D1" s="229"/>
      <c r="E1" s="229"/>
      <c r="F1" s="229"/>
      <c r="G1" s="229"/>
      <c r="H1" s="229"/>
      <c r="I1" s="7" t="s">
        <v>898</v>
      </c>
    </row>
    <row r="2" spans="1:9" ht="15" x14ac:dyDescent="0.2">
      <c r="A2" s="229" t="s">
        <v>861</v>
      </c>
      <c r="B2" s="229"/>
      <c r="C2" s="229"/>
      <c r="D2" s="229"/>
      <c r="E2" s="229"/>
      <c r="F2" s="229"/>
      <c r="G2" s="229"/>
      <c r="H2" s="229"/>
    </row>
    <row r="3" spans="1:9" customFormat="1"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customFormat="1" x14ac:dyDescent="0.2">
      <c r="A5" s="22"/>
      <c r="B5" s="22"/>
      <c r="C5" s="23" t="s">
        <v>9</v>
      </c>
      <c r="D5" s="22"/>
      <c r="E5" s="22"/>
      <c r="F5" s="22"/>
      <c r="G5" s="22"/>
      <c r="H5" s="24" t="s">
        <v>151</v>
      </c>
    </row>
    <row r="6" spans="1:9" x14ac:dyDescent="0.2">
      <c r="A6" s="64"/>
      <c r="B6" s="64"/>
      <c r="C6" s="65" t="s">
        <v>10</v>
      </c>
      <c r="D6" s="64"/>
      <c r="E6" s="64"/>
      <c r="F6" s="64"/>
      <c r="G6" s="64"/>
      <c r="H6" s="24" t="s">
        <v>151</v>
      </c>
    </row>
    <row r="7" spans="1:9" x14ac:dyDescent="0.2">
      <c r="A7" s="64"/>
      <c r="B7" s="64"/>
      <c r="C7" s="65" t="s">
        <v>150</v>
      </c>
      <c r="D7" s="64"/>
      <c r="E7" s="64" t="s">
        <v>151</v>
      </c>
      <c r="F7" s="66" t="s">
        <v>153</v>
      </c>
      <c r="G7" s="67">
        <v>0</v>
      </c>
      <c r="H7" s="24" t="s">
        <v>151</v>
      </c>
    </row>
    <row r="8" spans="1:9" x14ac:dyDescent="0.2">
      <c r="A8" s="64"/>
      <c r="B8" s="64"/>
      <c r="C8" s="68"/>
      <c r="D8" s="64"/>
      <c r="E8" s="64"/>
      <c r="F8" s="69"/>
      <c r="G8" s="69"/>
      <c r="H8" s="24" t="s">
        <v>151</v>
      </c>
    </row>
    <row r="9" spans="1:9" x14ac:dyDescent="0.2">
      <c r="A9" s="64"/>
      <c r="B9" s="64"/>
      <c r="C9" s="65" t="s">
        <v>152</v>
      </c>
      <c r="D9" s="64"/>
      <c r="E9" s="64"/>
      <c r="F9" s="64"/>
      <c r="G9" s="64"/>
      <c r="H9" s="24" t="s">
        <v>151</v>
      </c>
    </row>
    <row r="10" spans="1:9" x14ac:dyDescent="0.2">
      <c r="A10" s="64"/>
      <c r="B10" s="64"/>
      <c r="C10" s="65" t="s">
        <v>150</v>
      </c>
      <c r="D10" s="64"/>
      <c r="E10" s="64" t="s">
        <v>151</v>
      </c>
      <c r="F10" s="66" t="s">
        <v>153</v>
      </c>
      <c r="G10" s="67">
        <v>0</v>
      </c>
      <c r="H10" s="24" t="s">
        <v>151</v>
      </c>
    </row>
    <row r="11" spans="1:9" x14ac:dyDescent="0.2">
      <c r="A11" s="64"/>
      <c r="B11" s="64"/>
      <c r="C11" s="68"/>
      <c r="D11" s="64"/>
      <c r="E11" s="64"/>
      <c r="F11" s="69"/>
      <c r="G11" s="69"/>
      <c r="H11" s="24" t="s">
        <v>151</v>
      </c>
    </row>
    <row r="12" spans="1:9" x14ac:dyDescent="0.2">
      <c r="A12" s="64"/>
      <c r="B12" s="64"/>
      <c r="C12" s="65" t="s">
        <v>154</v>
      </c>
      <c r="D12" s="64"/>
      <c r="E12" s="64"/>
      <c r="F12" s="64"/>
      <c r="G12" s="64"/>
      <c r="H12" s="24" t="s">
        <v>151</v>
      </c>
    </row>
    <row r="13" spans="1:9" x14ac:dyDescent="0.2">
      <c r="A13" s="64"/>
      <c r="B13" s="64"/>
      <c r="C13" s="65" t="s">
        <v>150</v>
      </c>
      <c r="D13" s="64"/>
      <c r="E13" s="64" t="s">
        <v>151</v>
      </c>
      <c r="F13" s="66" t="s">
        <v>153</v>
      </c>
      <c r="G13" s="67">
        <v>0</v>
      </c>
      <c r="H13" s="24" t="s">
        <v>151</v>
      </c>
    </row>
    <row r="14" spans="1:9" x14ac:dyDescent="0.2">
      <c r="A14" s="64"/>
      <c r="B14" s="64"/>
      <c r="C14" s="68"/>
      <c r="D14" s="64"/>
      <c r="E14" s="64"/>
      <c r="F14" s="69"/>
      <c r="G14" s="69"/>
      <c r="H14" s="24" t="s">
        <v>151</v>
      </c>
    </row>
    <row r="15" spans="1:9" x14ac:dyDescent="0.2">
      <c r="A15" s="64"/>
      <c r="B15" s="64"/>
      <c r="C15" s="65" t="s">
        <v>155</v>
      </c>
      <c r="D15" s="64"/>
      <c r="E15" s="64"/>
      <c r="F15" s="64"/>
      <c r="G15" s="64"/>
      <c r="H15" s="24" t="s">
        <v>151</v>
      </c>
    </row>
    <row r="16" spans="1:9" x14ac:dyDescent="0.2">
      <c r="A16" s="64"/>
      <c r="B16" s="64"/>
      <c r="C16" s="65" t="s">
        <v>150</v>
      </c>
      <c r="D16" s="64"/>
      <c r="E16" s="64" t="s">
        <v>151</v>
      </c>
      <c r="F16" s="66" t="s">
        <v>153</v>
      </c>
      <c r="G16" s="67">
        <v>0</v>
      </c>
      <c r="H16" s="24" t="s">
        <v>151</v>
      </c>
    </row>
    <row r="17" spans="1:8" x14ac:dyDescent="0.2">
      <c r="A17" s="64"/>
      <c r="B17" s="64"/>
      <c r="C17" s="68"/>
      <c r="D17" s="64"/>
      <c r="E17" s="64"/>
      <c r="F17" s="69"/>
      <c r="G17" s="69"/>
      <c r="H17" s="24" t="s">
        <v>151</v>
      </c>
    </row>
    <row r="18" spans="1:8" x14ac:dyDescent="0.2">
      <c r="A18" s="64"/>
      <c r="B18" s="64"/>
      <c r="C18" s="65" t="s">
        <v>156</v>
      </c>
      <c r="D18" s="64"/>
      <c r="E18" s="64"/>
      <c r="F18" s="69"/>
      <c r="G18" s="69"/>
      <c r="H18" s="24" t="s">
        <v>151</v>
      </c>
    </row>
    <row r="19" spans="1:8" x14ac:dyDescent="0.2">
      <c r="A19" s="64"/>
      <c r="B19" s="64"/>
      <c r="C19" s="65" t="s">
        <v>150</v>
      </c>
      <c r="D19" s="64"/>
      <c r="E19" s="64" t="s">
        <v>151</v>
      </c>
      <c r="F19" s="66" t="s">
        <v>153</v>
      </c>
      <c r="G19" s="67">
        <v>0</v>
      </c>
      <c r="H19" s="24" t="s">
        <v>151</v>
      </c>
    </row>
    <row r="20" spans="1:8" x14ac:dyDescent="0.2">
      <c r="A20" s="64"/>
      <c r="B20" s="64"/>
      <c r="C20" s="68"/>
      <c r="D20" s="64"/>
      <c r="E20" s="64"/>
      <c r="F20" s="69"/>
      <c r="G20" s="69"/>
      <c r="H20" s="24" t="s">
        <v>151</v>
      </c>
    </row>
    <row r="21" spans="1:8" x14ac:dyDescent="0.2">
      <c r="A21" s="64"/>
      <c r="B21" s="64"/>
      <c r="C21" s="65" t="s">
        <v>157</v>
      </c>
      <c r="D21" s="64"/>
      <c r="E21" s="64"/>
      <c r="F21" s="69"/>
      <c r="G21" s="69"/>
      <c r="H21" s="24" t="s">
        <v>151</v>
      </c>
    </row>
    <row r="22" spans="1:8" x14ac:dyDescent="0.2">
      <c r="A22" s="64"/>
      <c r="B22" s="64"/>
      <c r="C22" s="65" t="s">
        <v>150</v>
      </c>
      <c r="D22" s="64"/>
      <c r="E22" s="64" t="s">
        <v>151</v>
      </c>
      <c r="F22" s="66" t="s">
        <v>153</v>
      </c>
      <c r="G22" s="67">
        <v>0</v>
      </c>
      <c r="H22" s="24" t="s">
        <v>151</v>
      </c>
    </row>
    <row r="23" spans="1:8" x14ac:dyDescent="0.2">
      <c r="A23" s="64"/>
      <c r="B23" s="64"/>
      <c r="C23" s="68"/>
      <c r="D23" s="64"/>
      <c r="E23" s="64"/>
      <c r="F23" s="69"/>
      <c r="G23" s="69"/>
      <c r="H23" s="24" t="s">
        <v>151</v>
      </c>
    </row>
    <row r="24" spans="1:8" x14ac:dyDescent="0.2">
      <c r="A24" s="64"/>
      <c r="B24" s="64"/>
      <c r="C24" s="65" t="s">
        <v>158</v>
      </c>
      <c r="D24" s="64"/>
      <c r="E24" s="64"/>
      <c r="F24" s="70">
        <v>0</v>
      </c>
      <c r="G24" s="67">
        <v>0</v>
      </c>
      <c r="H24" s="24" t="s">
        <v>151</v>
      </c>
    </row>
    <row r="25" spans="1:8" x14ac:dyDescent="0.2">
      <c r="A25" s="64"/>
      <c r="B25" s="64"/>
      <c r="C25" s="68"/>
      <c r="D25" s="64"/>
      <c r="E25" s="64"/>
      <c r="F25" s="69"/>
      <c r="G25" s="69"/>
      <c r="H25" s="24" t="s">
        <v>151</v>
      </c>
    </row>
    <row r="26" spans="1:8" x14ac:dyDescent="0.2">
      <c r="A26" s="64"/>
      <c r="B26" s="64"/>
      <c r="C26" s="65" t="s">
        <v>159</v>
      </c>
      <c r="D26" s="64"/>
      <c r="E26" s="64"/>
      <c r="F26" s="69"/>
      <c r="G26" s="69"/>
      <c r="H26" s="24" t="s">
        <v>151</v>
      </c>
    </row>
    <row r="27" spans="1:8" x14ac:dyDescent="0.2">
      <c r="A27" s="64"/>
      <c r="B27" s="64"/>
      <c r="C27" s="65" t="s">
        <v>10</v>
      </c>
      <c r="D27" s="64"/>
      <c r="E27" s="64"/>
      <c r="F27" s="69"/>
      <c r="G27" s="69"/>
      <c r="H27" s="24" t="s">
        <v>151</v>
      </c>
    </row>
    <row r="28" spans="1:8" x14ac:dyDescent="0.2">
      <c r="A28" s="64"/>
      <c r="B28" s="64"/>
      <c r="C28" s="65" t="s">
        <v>150</v>
      </c>
      <c r="D28" s="64"/>
      <c r="E28" s="64" t="s">
        <v>151</v>
      </c>
      <c r="F28" s="66" t="s">
        <v>153</v>
      </c>
      <c r="G28" s="67">
        <v>0</v>
      </c>
      <c r="H28" s="24" t="s">
        <v>151</v>
      </c>
    </row>
    <row r="29" spans="1:8" x14ac:dyDescent="0.2">
      <c r="A29" s="64"/>
      <c r="B29" s="64"/>
      <c r="C29" s="68"/>
      <c r="D29" s="64"/>
      <c r="E29" s="64"/>
      <c r="F29" s="69"/>
      <c r="G29" s="69"/>
      <c r="H29" s="24" t="s">
        <v>151</v>
      </c>
    </row>
    <row r="30" spans="1:8" x14ac:dyDescent="0.2">
      <c r="A30" s="64"/>
      <c r="B30" s="64"/>
      <c r="C30" s="65" t="s">
        <v>160</v>
      </c>
      <c r="D30" s="64"/>
      <c r="E30" s="64"/>
      <c r="F30" s="64"/>
      <c r="G30" s="64"/>
      <c r="H30" s="24" t="s">
        <v>151</v>
      </c>
    </row>
    <row r="31" spans="1:8" x14ac:dyDescent="0.2">
      <c r="A31" s="64"/>
      <c r="B31" s="64"/>
      <c r="C31" s="65" t="s">
        <v>150</v>
      </c>
      <c r="D31" s="64"/>
      <c r="E31" s="64" t="s">
        <v>151</v>
      </c>
      <c r="F31" s="66" t="s">
        <v>153</v>
      </c>
      <c r="G31" s="67">
        <v>0</v>
      </c>
      <c r="H31" s="24" t="s">
        <v>151</v>
      </c>
    </row>
    <row r="32" spans="1:8" x14ac:dyDescent="0.2">
      <c r="A32" s="64"/>
      <c r="B32" s="64"/>
      <c r="C32" s="68"/>
      <c r="D32" s="64"/>
      <c r="E32" s="64"/>
      <c r="F32" s="69"/>
      <c r="G32" s="69"/>
      <c r="H32" s="24" t="s">
        <v>151</v>
      </c>
    </row>
    <row r="33" spans="1:8" x14ac:dyDescent="0.2">
      <c r="A33" s="64"/>
      <c r="B33" s="64"/>
      <c r="C33" s="65" t="s">
        <v>161</v>
      </c>
      <c r="D33" s="64"/>
      <c r="E33" s="64"/>
      <c r="F33" s="64"/>
      <c r="G33" s="64"/>
      <c r="H33" s="24" t="s">
        <v>151</v>
      </c>
    </row>
    <row r="34" spans="1:8" x14ac:dyDescent="0.2">
      <c r="A34" s="64"/>
      <c r="B34" s="64"/>
      <c r="C34" s="65" t="s">
        <v>150</v>
      </c>
      <c r="D34" s="64"/>
      <c r="E34" s="64" t="s">
        <v>151</v>
      </c>
      <c r="F34" s="66" t="s">
        <v>153</v>
      </c>
      <c r="G34" s="67">
        <v>0</v>
      </c>
      <c r="H34" s="24" t="s">
        <v>151</v>
      </c>
    </row>
    <row r="35" spans="1:8" x14ac:dyDescent="0.2">
      <c r="A35" s="64"/>
      <c r="B35" s="64"/>
      <c r="C35" s="68"/>
      <c r="D35" s="64"/>
      <c r="E35" s="64"/>
      <c r="F35" s="69"/>
      <c r="G35" s="69"/>
      <c r="H35" s="24" t="s">
        <v>151</v>
      </c>
    </row>
    <row r="36" spans="1:8" x14ac:dyDescent="0.2">
      <c r="A36" s="64"/>
      <c r="B36" s="64"/>
      <c r="C36" s="65" t="s">
        <v>162</v>
      </c>
      <c r="D36" s="64"/>
      <c r="E36" s="64"/>
      <c r="F36" s="69"/>
      <c r="G36" s="69"/>
      <c r="H36" s="24" t="s">
        <v>151</v>
      </c>
    </row>
    <row r="37" spans="1:8" x14ac:dyDescent="0.2">
      <c r="A37" s="64"/>
      <c r="B37" s="64"/>
      <c r="C37" s="65" t="s">
        <v>150</v>
      </c>
      <c r="D37" s="64"/>
      <c r="E37" s="64" t="s">
        <v>151</v>
      </c>
      <c r="F37" s="66" t="s">
        <v>153</v>
      </c>
      <c r="G37" s="67">
        <v>0</v>
      </c>
      <c r="H37" s="24" t="s">
        <v>151</v>
      </c>
    </row>
    <row r="38" spans="1:8" x14ac:dyDescent="0.2">
      <c r="A38" s="64"/>
      <c r="B38" s="64"/>
      <c r="C38" s="68"/>
      <c r="D38" s="64"/>
      <c r="E38" s="64"/>
      <c r="F38" s="69"/>
      <c r="G38" s="69"/>
      <c r="H38" s="24" t="s">
        <v>151</v>
      </c>
    </row>
    <row r="39" spans="1:8" x14ac:dyDescent="0.2">
      <c r="A39" s="64"/>
      <c r="B39" s="64"/>
      <c r="C39" s="65" t="s">
        <v>163</v>
      </c>
      <c r="D39" s="64"/>
      <c r="E39" s="64"/>
      <c r="F39" s="70">
        <v>0</v>
      </c>
      <c r="G39" s="67">
        <v>0</v>
      </c>
      <c r="H39" s="24" t="s">
        <v>151</v>
      </c>
    </row>
    <row r="40" spans="1:8" x14ac:dyDescent="0.2">
      <c r="A40" s="64"/>
      <c r="B40" s="64"/>
      <c r="C40" s="68"/>
      <c r="D40" s="64"/>
      <c r="E40" s="64"/>
      <c r="F40" s="69"/>
      <c r="G40" s="69"/>
      <c r="H40" s="24" t="s">
        <v>151</v>
      </c>
    </row>
    <row r="41" spans="1:8" x14ac:dyDescent="0.2">
      <c r="A41" s="64"/>
      <c r="B41" s="64"/>
      <c r="C41" s="65" t="s">
        <v>164</v>
      </c>
      <c r="D41" s="64"/>
      <c r="E41" s="64"/>
      <c r="F41" s="69"/>
      <c r="G41" s="69"/>
      <c r="H41" s="24" t="s">
        <v>151</v>
      </c>
    </row>
    <row r="42" spans="1:8" x14ac:dyDescent="0.2">
      <c r="A42" s="64"/>
      <c r="B42" s="64"/>
      <c r="C42" s="65" t="s">
        <v>165</v>
      </c>
      <c r="D42" s="64"/>
      <c r="E42" s="64"/>
      <c r="F42" s="69"/>
      <c r="G42" s="69"/>
      <c r="H42" s="24" t="s">
        <v>151</v>
      </c>
    </row>
    <row r="43" spans="1:8" x14ac:dyDescent="0.2">
      <c r="A43" s="64"/>
      <c r="B43" s="64"/>
      <c r="C43" s="65" t="s">
        <v>150</v>
      </c>
      <c r="D43" s="64"/>
      <c r="E43" s="64" t="s">
        <v>151</v>
      </c>
      <c r="F43" s="66" t="s">
        <v>153</v>
      </c>
      <c r="G43" s="67">
        <v>0</v>
      </c>
      <c r="H43" s="24" t="s">
        <v>151</v>
      </c>
    </row>
    <row r="44" spans="1:8" x14ac:dyDescent="0.2">
      <c r="A44" s="64"/>
      <c r="B44" s="64"/>
      <c r="C44" s="68"/>
      <c r="D44" s="64"/>
      <c r="E44" s="64"/>
      <c r="F44" s="69"/>
      <c r="G44" s="69"/>
      <c r="H44" s="24" t="s">
        <v>151</v>
      </c>
    </row>
    <row r="45" spans="1:8" x14ac:dyDescent="0.2">
      <c r="A45" s="64"/>
      <c r="B45" s="64"/>
      <c r="C45" s="65" t="s">
        <v>166</v>
      </c>
      <c r="D45" s="64"/>
      <c r="E45" s="64"/>
      <c r="F45" s="69"/>
      <c r="G45" s="69"/>
      <c r="H45" s="24" t="s">
        <v>151</v>
      </c>
    </row>
    <row r="46" spans="1:8" x14ac:dyDescent="0.2">
      <c r="A46" s="64"/>
      <c r="B46" s="64"/>
      <c r="C46" s="65" t="s">
        <v>150</v>
      </c>
      <c r="D46" s="64"/>
      <c r="E46" s="64" t="s">
        <v>151</v>
      </c>
      <c r="F46" s="66" t="s">
        <v>153</v>
      </c>
      <c r="G46" s="67">
        <v>0</v>
      </c>
      <c r="H46" s="24" t="s">
        <v>151</v>
      </c>
    </row>
    <row r="47" spans="1:8" x14ac:dyDescent="0.2">
      <c r="A47" s="64"/>
      <c r="B47" s="64"/>
      <c r="C47" s="68"/>
      <c r="D47" s="64"/>
      <c r="E47" s="64"/>
      <c r="F47" s="69"/>
      <c r="G47" s="69"/>
      <c r="H47" s="24" t="s">
        <v>151</v>
      </c>
    </row>
    <row r="48" spans="1:8" x14ac:dyDescent="0.2">
      <c r="A48" s="64"/>
      <c r="B48" s="64"/>
      <c r="C48" s="65" t="s">
        <v>167</v>
      </c>
      <c r="D48" s="64"/>
      <c r="E48" s="64"/>
      <c r="F48" s="69"/>
      <c r="G48" s="69"/>
      <c r="H48" s="24" t="s">
        <v>151</v>
      </c>
    </row>
    <row r="49" spans="1:8" x14ac:dyDescent="0.2">
      <c r="A49" s="64"/>
      <c r="B49" s="64"/>
      <c r="C49" s="65" t="s">
        <v>150</v>
      </c>
      <c r="D49" s="64"/>
      <c r="E49" s="64" t="s">
        <v>151</v>
      </c>
      <c r="F49" s="66" t="s">
        <v>153</v>
      </c>
      <c r="G49" s="67">
        <v>0</v>
      </c>
      <c r="H49" s="24" t="s">
        <v>151</v>
      </c>
    </row>
    <row r="50" spans="1:8" x14ac:dyDescent="0.2">
      <c r="A50" s="64"/>
      <c r="B50" s="64"/>
      <c r="C50" s="68"/>
      <c r="D50" s="64"/>
      <c r="E50" s="64"/>
      <c r="F50" s="69"/>
      <c r="G50" s="69"/>
      <c r="H50" s="24" t="s">
        <v>151</v>
      </c>
    </row>
    <row r="51" spans="1:8" x14ac:dyDescent="0.2">
      <c r="A51" s="64"/>
      <c r="B51" s="64"/>
      <c r="C51" s="65" t="s">
        <v>168</v>
      </c>
      <c r="D51" s="64"/>
      <c r="E51" s="64"/>
      <c r="F51" s="69"/>
      <c r="G51" s="69"/>
      <c r="H51" s="24" t="s">
        <v>151</v>
      </c>
    </row>
    <row r="52" spans="1:8" x14ac:dyDescent="0.2">
      <c r="A52" s="71">
        <v>1</v>
      </c>
      <c r="B52" s="72"/>
      <c r="C52" s="72" t="s">
        <v>169</v>
      </c>
      <c r="D52" s="72"/>
      <c r="E52" s="73"/>
      <c r="F52" s="74">
        <v>504.38546670199997</v>
      </c>
      <c r="G52" s="75">
        <v>4.3929500000000003E-2</v>
      </c>
      <c r="H52" s="24">
        <v>6.66</v>
      </c>
    </row>
    <row r="53" spans="1:8" x14ac:dyDescent="0.2">
      <c r="A53" s="64"/>
      <c r="B53" s="64"/>
      <c r="C53" s="65" t="s">
        <v>150</v>
      </c>
      <c r="D53" s="64"/>
      <c r="E53" s="64" t="s">
        <v>151</v>
      </c>
      <c r="F53" s="70">
        <v>504.38546670199997</v>
      </c>
      <c r="G53" s="67">
        <v>4.3929500000000003E-2</v>
      </c>
      <c r="H53" s="24" t="s">
        <v>151</v>
      </c>
    </row>
    <row r="54" spans="1:8" x14ac:dyDescent="0.2">
      <c r="A54" s="64"/>
      <c r="B54" s="64"/>
      <c r="C54" s="68"/>
      <c r="D54" s="64"/>
      <c r="E54" s="64"/>
      <c r="F54" s="69"/>
      <c r="G54" s="69"/>
      <c r="H54" s="24" t="s">
        <v>151</v>
      </c>
    </row>
    <row r="55" spans="1:8" x14ac:dyDescent="0.2">
      <c r="A55" s="64"/>
      <c r="B55" s="64"/>
      <c r="C55" s="65" t="s">
        <v>170</v>
      </c>
      <c r="D55" s="64"/>
      <c r="E55" s="64"/>
      <c r="F55" s="70">
        <v>504.38546670199997</v>
      </c>
      <c r="G55" s="67">
        <v>4.3929500000000003E-2</v>
      </c>
      <c r="H55" s="24" t="s">
        <v>151</v>
      </c>
    </row>
    <row r="56" spans="1:8" x14ac:dyDescent="0.2">
      <c r="A56" s="64"/>
      <c r="B56" s="64"/>
      <c r="C56" s="69"/>
      <c r="D56" s="64"/>
      <c r="E56" s="64"/>
      <c r="F56" s="64"/>
      <c r="G56" s="64"/>
      <c r="H56" s="24" t="s">
        <v>151</v>
      </c>
    </row>
    <row r="57" spans="1:8" x14ac:dyDescent="0.2">
      <c r="A57" s="64"/>
      <c r="B57" s="64"/>
      <c r="C57" s="65" t="s">
        <v>171</v>
      </c>
      <c r="D57" s="64"/>
      <c r="E57" s="64"/>
      <c r="F57" s="64"/>
      <c r="G57" s="64"/>
      <c r="H57" s="24" t="s">
        <v>151</v>
      </c>
    </row>
    <row r="58" spans="1:8" x14ac:dyDescent="0.2">
      <c r="A58" s="64"/>
      <c r="B58" s="64"/>
      <c r="C58" s="65" t="s">
        <v>172</v>
      </c>
      <c r="D58" s="64"/>
      <c r="E58" s="64"/>
      <c r="F58" s="64"/>
      <c r="G58" s="64"/>
      <c r="H58" s="24" t="s">
        <v>151</v>
      </c>
    </row>
    <row r="59" spans="1:8" x14ac:dyDescent="0.2">
      <c r="A59" s="71">
        <v>1</v>
      </c>
      <c r="B59" s="72" t="s">
        <v>1037</v>
      </c>
      <c r="C59" s="72" t="s">
        <v>1038</v>
      </c>
      <c r="D59" s="72"/>
      <c r="E59" s="76">
        <v>8557595.0219999999</v>
      </c>
      <c r="F59" s="74">
        <v>11012.690586338</v>
      </c>
      <c r="G59" s="75">
        <v>0.95915132999999997</v>
      </c>
      <c r="H59" s="24" t="s">
        <v>151</v>
      </c>
    </row>
    <row r="60" spans="1:8" x14ac:dyDescent="0.2">
      <c r="A60" s="64"/>
      <c r="B60" s="64"/>
      <c r="C60" s="65" t="s">
        <v>150</v>
      </c>
      <c r="D60" s="64"/>
      <c r="E60" s="64" t="s">
        <v>151</v>
      </c>
      <c r="F60" s="70">
        <v>11012.690586338</v>
      </c>
      <c r="G60" s="67">
        <v>0.95915132999999997</v>
      </c>
      <c r="H60" s="24" t="s">
        <v>151</v>
      </c>
    </row>
    <row r="61" spans="1:8" x14ac:dyDescent="0.2">
      <c r="A61" s="64"/>
      <c r="B61" s="64"/>
      <c r="C61" s="68"/>
      <c r="D61" s="64"/>
      <c r="E61" s="64"/>
      <c r="F61" s="69"/>
      <c r="G61" s="69"/>
      <c r="H61" s="24" t="s">
        <v>151</v>
      </c>
    </row>
    <row r="62" spans="1:8" x14ac:dyDescent="0.2">
      <c r="A62" s="64"/>
      <c r="B62" s="64"/>
      <c r="C62" s="65" t="s">
        <v>173</v>
      </c>
      <c r="D62" s="64"/>
      <c r="E62" s="64"/>
      <c r="F62" s="64"/>
      <c r="G62" s="64"/>
      <c r="H62" s="24" t="s">
        <v>151</v>
      </c>
    </row>
    <row r="63" spans="1:8" x14ac:dyDescent="0.2">
      <c r="A63" s="64"/>
      <c r="B63" s="64"/>
      <c r="C63" s="65" t="s">
        <v>174</v>
      </c>
      <c r="D63" s="64"/>
      <c r="E63" s="64"/>
      <c r="F63" s="64"/>
      <c r="G63" s="64"/>
      <c r="H63" s="24" t="s">
        <v>151</v>
      </c>
    </row>
    <row r="64" spans="1:8" x14ac:dyDescent="0.2">
      <c r="A64" s="64"/>
      <c r="B64" s="64"/>
      <c r="C64" s="65" t="s">
        <v>150</v>
      </c>
      <c r="D64" s="64"/>
      <c r="E64" s="64" t="s">
        <v>151</v>
      </c>
      <c r="F64" s="66" t="s">
        <v>153</v>
      </c>
      <c r="G64" s="67">
        <v>0</v>
      </c>
      <c r="H64" s="24" t="s">
        <v>151</v>
      </c>
    </row>
    <row r="65" spans="1:16" x14ac:dyDescent="0.2">
      <c r="A65" s="64"/>
      <c r="B65" s="64"/>
      <c r="C65" s="68"/>
      <c r="D65" s="64"/>
      <c r="E65" s="64"/>
      <c r="F65" s="69"/>
      <c r="G65" s="69"/>
      <c r="H65" s="24" t="s">
        <v>151</v>
      </c>
    </row>
    <row r="66" spans="1:16" x14ac:dyDescent="0.2">
      <c r="A66" s="64"/>
      <c r="B66" s="64"/>
      <c r="C66" s="65" t="s">
        <v>175</v>
      </c>
      <c r="D66" s="64"/>
      <c r="E66" s="64"/>
      <c r="F66" s="69"/>
      <c r="G66" s="69"/>
      <c r="H66" s="24" t="s">
        <v>151</v>
      </c>
    </row>
    <row r="67" spans="1:16" x14ac:dyDescent="0.2">
      <c r="A67" s="64"/>
      <c r="B67" s="64"/>
      <c r="C67" s="65" t="s">
        <v>150</v>
      </c>
      <c r="D67" s="64"/>
      <c r="E67" s="64" t="s">
        <v>151</v>
      </c>
      <c r="F67" s="66" t="s">
        <v>153</v>
      </c>
      <c r="G67" s="67">
        <v>0</v>
      </c>
      <c r="H67" s="24" t="s">
        <v>151</v>
      </c>
    </row>
    <row r="68" spans="1:16" x14ac:dyDescent="0.2">
      <c r="A68" s="64"/>
      <c r="B68" s="72"/>
      <c r="C68" s="72"/>
      <c r="D68" s="65"/>
      <c r="E68" s="64"/>
      <c r="F68" s="72"/>
      <c r="G68" s="73"/>
      <c r="H68" s="24" t="s">
        <v>151</v>
      </c>
    </row>
    <row r="69" spans="1:16" x14ac:dyDescent="0.2">
      <c r="A69" s="73"/>
      <c r="B69" s="72"/>
      <c r="C69" s="72" t="s">
        <v>176</v>
      </c>
      <c r="D69" s="72"/>
      <c r="E69" s="73"/>
      <c r="F69" s="74">
        <v>-35.373165389999997</v>
      </c>
      <c r="G69" s="75">
        <v>-3.0808300000000001E-3</v>
      </c>
      <c r="H69" s="24" t="s">
        <v>151</v>
      </c>
    </row>
    <row r="70" spans="1:16" x14ac:dyDescent="0.2">
      <c r="A70" s="68"/>
      <c r="B70" s="68"/>
      <c r="C70" s="65" t="s">
        <v>177</v>
      </c>
      <c r="D70" s="69"/>
      <c r="E70" s="69"/>
      <c r="F70" s="70">
        <v>11481.702887650001</v>
      </c>
      <c r="G70" s="77">
        <v>1</v>
      </c>
      <c r="H70" s="24" t="s">
        <v>151</v>
      </c>
    </row>
    <row r="71" spans="1:16" x14ac:dyDescent="0.2">
      <c r="A71" s="78"/>
      <c r="B71" s="78"/>
      <c r="C71" s="78"/>
      <c r="D71" s="79"/>
      <c r="E71" s="79"/>
      <c r="F71" s="79"/>
      <c r="G71" s="79"/>
    </row>
    <row r="72" spans="1:16" customFormat="1" x14ac:dyDescent="0.2">
      <c r="A72" s="39"/>
      <c r="B72" s="230" t="s">
        <v>901</v>
      </c>
      <c r="C72" s="230"/>
      <c r="D72" s="230"/>
      <c r="E72" s="230"/>
      <c r="F72" s="230"/>
      <c r="G72" s="230"/>
      <c r="H72" s="230"/>
    </row>
    <row r="73" spans="1:16" customFormat="1" x14ac:dyDescent="0.2">
      <c r="A73" s="39"/>
      <c r="B73" s="230" t="s">
        <v>902</v>
      </c>
      <c r="C73" s="230"/>
      <c r="D73" s="230"/>
      <c r="E73" s="230"/>
      <c r="F73" s="230"/>
      <c r="G73" s="230"/>
      <c r="H73" s="230"/>
    </row>
    <row r="74" spans="1:16" customFormat="1" x14ac:dyDescent="0.2">
      <c r="A74" s="39"/>
      <c r="B74" s="230" t="s">
        <v>903</v>
      </c>
      <c r="C74" s="230"/>
      <c r="D74" s="230"/>
      <c r="E74" s="230"/>
      <c r="F74" s="230"/>
      <c r="G74" s="230"/>
      <c r="H74" s="230"/>
    </row>
    <row r="75" spans="1:16" s="43" customFormat="1" ht="66.75" customHeight="1" x14ac:dyDescent="0.25">
      <c r="A75" s="42"/>
      <c r="B75" s="231" t="s">
        <v>904</v>
      </c>
      <c r="C75" s="231"/>
      <c r="D75" s="231"/>
      <c r="E75" s="231"/>
      <c r="F75" s="231"/>
      <c r="G75" s="231"/>
      <c r="H75" s="231"/>
      <c r="I75"/>
      <c r="J75"/>
      <c r="K75"/>
      <c r="L75"/>
      <c r="M75"/>
      <c r="N75"/>
      <c r="O75"/>
      <c r="P75"/>
    </row>
    <row r="76" spans="1:16" customFormat="1" x14ac:dyDescent="0.2">
      <c r="A76" s="39"/>
      <c r="B76" s="230" t="s">
        <v>905</v>
      </c>
      <c r="C76" s="230"/>
      <c r="D76" s="230"/>
      <c r="E76" s="230"/>
      <c r="F76" s="230"/>
      <c r="G76" s="230"/>
      <c r="H76" s="230"/>
    </row>
    <row r="77" spans="1:16" x14ac:dyDescent="0.2">
      <c r="A77" s="80"/>
      <c r="B77" s="80"/>
      <c r="C77" s="80"/>
      <c r="D77" s="81"/>
      <c r="E77" s="81"/>
      <c r="F77" s="81"/>
      <c r="G77" s="81"/>
    </row>
    <row r="78" spans="1:16" x14ac:dyDescent="0.2">
      <c r="A78" s="80"/>
      <c r="B78" s="242" t="s">
        <v>178</v>
      </c>
      <c r="C78" s="243"/>
      <c r="D78" s="244"/>
      <c r="E78" s="82"/>
      <c r="F78" s="81"/>
      <c r="G78" s="81"/>
    </row>
    <row r="79" spans="1:16" ht="27.75" customHeight="1" x14ac:dyDescent="0.2">
      <c r="A79" s="80"/>
      <c r="B79" s="238" t="s">
        <v>179</v>
      </c>
      <c r="C79" s="239"/>
      <c r="D79" s="65" t="s">
        <v>180</v>
      </c>
      <c r="E79" s="82"/>
      <c r="F79" s="81"/>
      <c r="G79" s="81"/>
    </row>
    <row r="80" spans="1:16" x14ac:dyDescent="0.2">
      <c r="A80" s="80"/>
      <c r="B80" s="238" t="s">
        <v>181</v>
      </c>
      <c r="C80" s="239"/>
      <c r="D80" s="65" t="s">
        <v>180</v>
      </c>
      <c r="E80" s="82"/>
      <c r="F80" s="81"/>
      <c r="G80" s="81"/>
    </row>
    <row r="81" spans="1:9" x14ac:dyDescent="0.2">
      <c r="A81" s="80"/>
      <c r="B81" s="238" t="s">
        <v>182</v>
      </c>
      <c r="C81" s="239"/>
      <c r="D81" s="69" t="s">
        <v>151</v>
      </c>
      <c r="E81" s="82"/>
      <c r="F81" s="81"/>
      <c r="G81" s="81"/>
    </row>
    <row r="82" spans="1:9" customFormat="1" x14ac:dyDescent="0.2">
      <c r="A82" s="48"/>
      <c r="B82" s="49" t="s">
        <v>151</v>
      </c>
      <c r="C82" s="49" t="s">
        <v>908</v>
      </c>
      <c r="D82" s="49" t="s">
        <v>183</v>
      </c>
      <c r="E82" s="48"/>
      <c r="F82" s="48"/>
      <c r="G82" s="48"/>
      <c r="H82" s="48"/>
    </row>
    <row r="83" spans="1:9" customFormat="1" x14ac:dyDescent="0.2">
      <c r="A83" s="50"/>
      <c r="B83" s="51" t="s">
        <v>184</v>
      </c>
      <c r="C83" s="52">
        <v>45596</v>
      </c>
      <c r="D83" s="52">
        <v>45626</v>
      </c>
      <c r="E83" s="50"/>
      <c r="F83" s="50"/>
      <c r="G83" s="50"/>
    </row>
    <row r="84" spans="1:9" x14ac:dyDescent="0.2">
      <c r="A84" s="83"/>
      <c r="B84" s="72" t="s">
        <v>185</v>
      </c>
      <c r="C84" s="84">
        <v>33.528599999999997</v>
      </c>
      <c r="D84" s="84">
        <v>34.468000000000004</v>
      </c>
      <c r="E84" s="83"/>
      <c r="F84" s="85"/>
      <c r="G84" s="86"/>
    </row>
    <row r="85" spans="1:9" x14ac:dyDescent="0.2">
      <c r="A85" s="83"/>
      <c r="B85" s="72" t="s">
        <v>1080</v>
      </c>
      <c r="C85" s="84">
        <v>29.818200000000001</v>
      </c>
      <c r="D85" s="84">
        <v>30.653700000000001</v>
      </c>
      <c r="E85" s="83"/>
      <c r="F85" s="85"/>
      <c r="G85" s="86"/>
    </row>
    <row r="86" spans="1:9" x14ac:dyDescent="0.2">
      <c r="A86" s="83"/>
      <c r="B86" s="72" t="s">
        <v>186</v>
      </c>
      <c r="C86" s="84">
        <v>30.813600000000001</v>
      </c>
      <c r="D86" s="84">
        <v>31.652200000000001</v>
      </c>
      <c r="E86" s="83"/>
      <c r="F86" s="85"/>
      <c r="G86" s="86"/>
    </row>
    <row r="87" spans="1:9" x14ac:dyDescent="0.2">
      <c r="A87" s="83"/>
      <c r="B87" s="72" t="s">
        <v>1081</v>
      </c>
      <c r="C87" s="84">
        <v>26.404599999999999</v>
      </c>
      <c r="D87" s="84">
        <v>27.1233</v>
      </c>
      <c r="E87" s="83"/>
      <c r="F87" s="85"/>
      <c r="G87" s="86"/>
    </row>
    <row r="88" spans="1:9" x14ac:dyDescent="0.2">
      <c r="A88" s="83"/>
      <c r="B88" s="83"/>
      <c r="C88" s="83"/>
      <c r="D88" s="83"/>
      <c r="E88" s="83"/>
      <c r="F88" s="83"/>
      <c r="G88" s="83"/>
    </row>
    <row r="89" spans="1:9" x14ac:dyDescent="0.2">
      <c r="A89" s="83"/>
      <c r="B89" s="238" t="s">
        <v>910</v>
      </c>
      <c r="C89" s="239"/>
      <c r="D89" s="87" t="s">
        <v>180</v>
      </c>
      <c r="E89" s="83"/>
      <c r="F89" s="83"/>
      <c r="G89" s="83"/>
    </row>
    <row r="90" spans="1:9" x14ac:dyDescent="0.2">
      <c r="A90" s="83"/>
      <c r="B90" s="85"/>
      <c r="C90" s="85"/>
      <c r="D90" s="83"/>
      <c r="E90" s="83"/>
      <c r="F90" s="83"/>
      <c r="G90" s="83"/>
    </row>
    <row r="91" spans="1:9" customFormat="1" x14ac:dyDescent="0.2">
      <c r="A91" s="48"/>
      <c r="B91" s="240" t="s">
        <v>187</v>
      </c>
      <c r="C91" s="241"/>
      <c r="D91" s="87" t="s">
        <v>180</v>
      </c>
      <c r="E91" s="58"/>
      <c r="F91" s="48"/>
      <c r="G91" s="48"/>
      <c r="I91" s="63"/>
    </row>
    <row r="92" spans="1:9" customFormat="1" x14ac:dyDescent="0.2">
      <c r="A92" s="48"/>
      <c r="B92" s="240" t="s">
        <v>188</v>
      </c>
      <c r="C92" s="241"/>
      <c r="D92" s="87" t="str">
        <f>"Rs. "&amp;TEXT(F60,"0,000.00")&amp;" Lacs"</f>
        <v>Rs. 11,012.69 Lacs</v>
      </c>
      <c r="E92" s="58"/>
      <c r="F92" s="48"/>
      <c r="G92" s="48"/>
      <c r="I92" s="63"/>
    </row>
    <row r="93" spans="1:9" customFormat="1" ht="17.100000000000001" customHeight="1" x14ac:dyDescent="0.2">
      <c r="A93" s="48"/>
      <c r="B93" s="240" t="s">
        <v>189</v>
      </c>
      <c r="C93" s="241"/>
      <c r="D93" s="87" t="s">
        <v>180</v>
      </c>
      <c r="E93" s="58"/>
      <c r="F93" s="48"/>
      <c r="G93" s="48"/>
      <c r="I93" s="63"/>
    </row>
    <row r="94" spans="1:9" customFormat="1" ht="17.100000000000001" customHeight="1" x14ac:dyDescent="0.2">
      <c r="A94" s="48"/>
      <c r="B94" s="240" t="s">
        <v>190</v>
      </c>
      <c r="C94" s="241"/>
      <c r="D94" s="88">
        <v>0</v>
      </c>
      <c r="E94" s="48"/>
      <c r="F94" s="40"/>
      <c r="G94" s="60"/>
      <c r="I94" s="63"/>
    </row>
    <row r="95" spans="1:9" customFormat="1" x14ac:dyDescent="0.2">
      <c r="I95" s="63"/>
    </row>
    <row r="96" spans="1:9" customFormat="1" x14ac:dyDescent="0.2">
      <c r="B96" s="237" t="s">
        <v>1039</v>
      </c>
      <c r="C96" s="237"/>
    </row>
    <row r="97" spans="2:10" customFormat="1" x14ac:dyDescent="0.2"/>
    <row r="98" spans="2:10" customFormat="1" ht="153.75" customHeight="1" x14ac:dyDescent="0.2"/>
    <row r="99" spans="2:10" customFormat="1" x14ac:dyDescent="0.2"/>
    <row r="100" spans="2:10" customFormat="1" x14ac:dyDescent="0.2"/>
    <row r="101" spans="2:10" customFormat="1" x14ac:dyDescent="0.2">
      <c r="B101" s="61" t="s">
        <v>1040</v>
      </c>
      <c r="C101" s="62"/>
      <c r="D101" s="61"/>
    </row>
    <row r="102" spans="2:10" customFormat="1" x14ac:dyDescent="0.2">
      <c r="B102" s="61" t="s">
        <v>1078</v>
      </c>
      <c r="D102" s="61"/>
    </row>
    <row r="103" spans="2:10" customFormat="1" ht="165" customHeight="1" x14ac:dyDescent="0.2"/>
    <row r="105" spans="2:10" customFormat="1" x14ac:dyDescent="0.2">
      <c r="J105" s="21"/>
    </row>
  </sheetData>
  <mergeCells count="18">
    <mergeCell ref="B91:C91"/>
    <mergeCell ref="B92:C92"/>
    <mergeCell ref="B78:D78"/>
    <mergeCell ref="B79:C79"/>
    <mergeCell ref="B96:C96"/>
    <mergeCell ref="B89:C89"/>
    <mergeCell ref="B93:C93"/>
    <mergeCell ref="B94:C94"/>
    <mergeCell ref="A1:H1"/>
    <mergeCell ref="A3:H3"/>
    <mergeCell ref="A2:H2"/>
    <mergeCell ref="B72:H72"/>
    <mergeCell ref="B73:H73"/>
    <mergeCell ref="B74:H74"/>
    <mergeCell ref="B75:H75"/>
    <mergeCell ref="B76:H76"/>
    <mergeCell ref="B80:C80"/>
    <mergeCell ref="B81:C81"/>
  </mergeCells>
  <hyperlinks>
    <hyperlink ref="I1" location="Index!B2" display="Index" xr:uid="{380189ED-3395-438E-A0D2-E66AA3ACC82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2F386-8439-4289-AC58-D542C503DDDA}">
  <sheetPr>
    <outlinePr summaryBelow="0" summaryRight="0"/>
  </sheetPr>
  <dimension ref="A1:P131"/>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3.7109375" bestFit="1" customWidth="1"/>
    <col min="5" max="5" width="9"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838</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1103134</v>
      </c>
      <c r="F7" s="28">
        <v>19812.838207000001</v>
      </c>
      <c r="G7" s="29">
        <v>0.13665563999999999</v>
      </c>
      <c r="H7" s="24" t="s">
        <v>151</v>
      </c>
    </row>
    <row r="8" spans="1:9" x14ac:dyDescent="0.2">
      <c r="A8" s="25">
        <v>2</v>
      </c>
      <c r="B8" s="26" t="s">
        <v>37</v>
      </c>
      <c r="C8" s="26" t="s">
        <v>38</v>
      </c>
      <c r="D8" s="26" t="s">
        <v>39</v>
      </c>
      <c r="E8" s="27">
        <v>1485527</v>
      </c>
      <c r="F8" s="28">
        <v>19313.336526999999</v>
      </c>
      <c r="G8" s="29">
        <v>0.13321042</v>
      </c>
      <c r="H8" s="24" t="s">
        <v>151</v>
      </c>
    </row>
    <row r="9" spans="1:9" x14ac:dyDescent="0.2">
      <c r="A9" s="25">
        <v>3</v>
      </c>
      <c r="B9" s="26" t="s">
        <v>346</v>
      </c>
      <c r="C9" s="26" t="s">
        <v>347</v>
      </c>
      <c r="D9" s="26" t="s">
        <v>39</v>
      </c>
      <c r="E9" s="27">
        <v>1135593</v>
      </c>
      <c r="F9" s="28">
        <v>12903.743259000001</v>
      </c>
      <c r="G9" s="29">
        <v>8.9001350000000007E-2</v>
      </c>
      <c r="H9" s="24" t="s">
        <v>151</v>
      </c>
    </row>
    <row r="10" spans="1:9" x14ac:dyDescent="0.2">
      <c r="A10" s="25">
        <v>4</v>
      </c>
      <c r="B10" s="26" t="s">
        <v>525</v>
      </c>
      <c r="C10" s="26" t="s">
        <v>526</v>
      </c>
      <c r="D10" s="26" t="s">
        <v>113</v>
      </c>
      <c r="E10" s="27">
        <v>116953</v>
      </c>
      <c r="F10" s="28">
        <v>7690.7123270000002</v>
      </c>
      <c r="G10" s="29">
        <v>5.3045370000000001E-2</v>
      </c>
      <c r="H10" s="24" t="s">
        <v>151</v>
      </c>
    </row>
    <row r="11" spans="1:9" x14ac:dyDescent="0.2">
      <c r="A11" s="25">
        <v>5</v>
      </c>
      <c r="B11" s="26" t="s">
        <v>53</v>
      </c>
      <c r="C11" s="26" t="s">
        <v>54</v>
      </c>
      <c r="D11" s="26" t="s">
        <v>39</v>
      </c>
      <c r="E11" s="27">
        <v>885294</v>
      </c>
      <c r="F11" s="28">
        <v>7427.1740129999998</v>
      </c>
      <c r="G11" s="29">
        <v>5.1227660000000001E-2</v>
      </c>
      <c r="H11" s="24" t="s">
        <v>151</v>
      </c>
    </row>
    <row r="12" spans="1:9" x14ac:dyDescent="0.2">
      <c r="A12" s="25">
        <v>6</v>
      </c>
      <c r="B12" s="26" t="s">
        <v>262</v>
      </c>
      <c r="C12" s="26" t="s">
        <v>263</v>
      </c>
      <c r="D12" s="26" t="s">
        <v>113</v>
      </c>
      <c r="E12" s="27">
        <v>178105</v>
      </c>
      <c r="F12" s="28">
        <v>5378.1476325000003</v>
      </c>
      <c r="G12" s="29">
        <v>3.7094849999999999E-2</v>
      </c>
      <c r="H12" s="24" t="s">
        <v>151</v>
      </c>
    </row>
    <row r="13" spans="1:9" x14ac:dyDescent="0.2">
      <c r="A13" s="25">
        <v>7</v>
      </c>
      <c r="B13" s="26" t="s">
        <v>358</v>
      </c>
      <c r="C13" s="26" t="s">
        <v>359</v>
      </c>
      <c r="D13" s="26" t="s">
        <v>39</v>
      </c>
      <c r="E13" s="27">
        <v>2143196</v>
      </c>
      <c r="F13" s="28">
        <v>5280.8349440000002</v>
      </c>
      <c r="G13" s="29">
        <v>3.6423650000000002E-2</v>
      </c>
      <c r="H13" s="24" t="s">
        <v>151</v>
      </c>
    </row>
    <row r="14" spans="1:9" x14ac:dyDescent="0.2">
      <c r="A14" s="25">
        <v>8</v>
      </c>
      <c r="B14" s="26" t="s">
        <v>474</v>
      </c>
      <c r="C14" s="26" t="s">
        <v>475</v>
      </c>
      <c r="D14" s="26" t="s">
        <v>113</v>
      </c>
      <c r="E14" s="27">
        <v>570470</v>
      </c>
      <c r="F14" s="28">
        <v>5086.8809899999997</v>
      </c>
      <c r="G14" s="29">
        <v>3.5085890000000002E-2</v>
      </c>
      <c r="H14" s="24" t="s">
        <v>151</v>
      </c>
    </row>
    <row r="15" spans="1:9" x14ac:dyDescent="0.2">
      <c r="A15" s="25">
        <v>9</v>
      </c>
      <c r="B15" s="26" t="s">
        <v>407</v>
      </c>
      <c r="C15" s="26" t="s">
        <v>408</v>
      </c>
      <c r="D15" s="26" t="s">
        <v>39</v>
      </c>
      <c r="E15" s="27">
        <v>1647185</v>
      </c>
      <c r="F15" s="28">
        <v>5065.9174675000004</v>
      </c>
      <c r="G15" s="29">
        <v>3.494129E-2</v>
      </c>
      <c r="H15" s="24" t="s">
        <v>151</v>
      </c>
    </row>
    <row r="16" spans="1:9" x14ac:dyDescent="0.2">
      <c r="A16" s="25">
        <v>10</v>
      </c>
      <c r="B16" s="26" t="s">
        <v>411</v>
      </c>
      <c r="C16" s="26" t="s">
        <v>412</v>
      </c>
      <c r="D16" s="26" t="s">
        <v>39</v>
      </c>
      <c r="E16" s="27">
        <v>13734721</v>
      </c>
      <c r="F16" s="28">
        <v>4892.3076202000002</v>
      </c>
      <c r="G16" s="29">
        <v>3.3743849999999999E-2</v>
      </c>
      <c r="H16" s="24" t="s">
        <v>151</v>
      </c>
    </row>
    <row r="17" spans="1:8" x14ac:dyDescent="0.2">
      <c r="A17" s="25">
        <v>11</v>
      </c>
      <c r="B17" s="26" t="s">
        <v>460</v>
      </c>
      <c r="C17" s="26" t="s">
        <v>461</v>
      </c>
      <c r="D17" s="26" t="s">
        <v>39</v>
      </c>
      <c r="E17" s="27">
        <v>472800</v>
      </c>
      <c r="F17" s="28">
        <v>4708.3788000000004</v>
      </c>
      <c r="G17" s="29">
        <v>3.2475230000000001E-2</v>
      </c>
      <c r="H17" s="24" t="s">
        <v>151</v>
      </c>
    </row>
    <row r="18" spans="1:8" x14ac:dyDescent="0.2">
      <c r="A18" s="25">
        <v>12</v>
      </c>
      <c r="B18" s="26" t="s">
        <v>415</v>
      </c>
      <c r="C18" s="26" t="s">
        <v>416</v>
      </c>
      <c r="D18" s="26" t="s">
        <v>39</v>
      </c>
      <c r="E18" s="27">
        <v>7238410</v>
      </c>
      <c r="F18" s="28">
        <v>4511.7009529999996</v>
      </c>
      <c r="G18" s="29">
        <v>3.1118679999999999E-2</v>
      </c>
      <c r="H18" s="24" t="s">
        <v>151</v>
      </c>
    </row>
    <row r="19" spans="1:8" x14ac:dyDescent="0.2">
      <c r="A19" s="25">
        <v>13</v>
      </c>
      <c r="B19" s="26" t="s">
        <v>271</v>
      </c>
      <c r="C19" s="26" t="s">
        <v>272</v>
      </c>
      <c r="D19" s="26" t="s">
        <v>113</v>
      </c>
      <c r="E19" s="27">
        <v>264981</v>
      </c>
      <c r="F19" s="28">
        <v>4323.9599580000004</v>
      </c>
      <c r="G19" s="29">
        <v>2.9823769999999999E-2</v>
      </c>
      <c r="H19" s="24" t="s">
        <v>151</v>
      </c>
    </row>
    <row r="20" spans="1:8" x14ac:dyDescent="0.2">
      <c r="A20" s="25">
        <v>14</v>
      </c>
      <c r="B20" s="26" t="s">
        <v>482</v>
      </c>
      <c r="C20" s="26" t="s">
        <v>483</v>
      </c>
      <c r="D20" s="26" t="s">
        <v>39</v>
      </c>
      <c r="E20" s="27">
        <v>3300023</v>
      </c>
      <c r="F20" s="28">
        <v>4089.3885015999999</v>
      </c>
      <c r="G20" s="29">
        <v>2.8205850000000001E-2</v>
      </c>
      <c r="H20" s="24" t="s">
        <v>151</v>
      </c>
    </row>
    <row r="21" spans="1:8" x14ac:dyDescent="0.2">
      <c r="A21" s="25">
        <v>15</v>
      </c>
      <c r="B21" s="26" t="s">
        <v>111</v>
      </c>
      <c r="C21" s="26" t="s">
        <v>112</v>
      </c>
      <c r="D21" s="26" t="s">
        <v>113</v>
      </c>
      <c r="E21" s="27">
        <v>752875</v>
      </c>
      <c r="F21" s="28">
        <v>4009.8122499999999</v>
      </c>
      <c r="G21" s="29">
        <v>2.7656989999999999E-2</v>
      </c>
      <c r="H21" s="24" t="s">
        <v>151</v>
      </c>
    </row>
    <row r="22" spans="1:8" x14ac:dyDescent="0.2">
      <c r="A22" s="25">
        <v>16</v>
      </c>
      <c r="B22" s="26" t="s">
        <v>241</v>
      </c>
      <c r="C22" s="26" t="s">
        <v>242</v>
      </c>
      <c r="D22" s="26" t="s">
        <v>113</v>
      </c>
      <c r="E22" s="27">
        <v>754580</v>
      </c>
      <c r="F22" s="28">
        <v>3737.4347400000001</v>
      </c>
      <c r="G22" s="29">
        <v>2.5778309999999999E-2</v>
      </c>
      <c r="H22" s="24" t="s">
        <v>151</v>
      </c>
    </row>
    <row r="23" spans="1:8" x14ac:dyDescent="0.2">
      <c r="A23" s="25">
        <v>17</v>
      </c>
      <c r="B23" s="26" t="s">
        <v>299</v>
      </c>
      <c r="C23" s="26" t="s">
        <v>300</v>
      </c>
      <c r="D23" s="26" t="s">
        <v>301</v>
      </c>
      <c r="E23" s="27">
        <v>438147</v>
      </c>
      <c r="F23" s="28">
        <v>3065.4954855000001</v>
      </c>
      <c r="G23" s="29">
        <v>2.1143729999999999E-2</v>
      </c>
      <c r="H23" s="24" t="s">
        <v>151</v>
      </c>
    </row>
    <row r="24" spans="1:8" x14ac:dyDescent="0.2">
      <c r="A24" s="25">
        <v>18</v>
      </c>
      <c r="B24" s="26" t="s">
        <v>356</v>
      </c>
      <c r="C24" s="26" t="s">
        <v>357</v>
      </c>
      <c r="D24" s="26" t="s">
        <v>251</v>
      </c>
      <c r="E24" s="27">
        <v>48951</v>
      </c>
      <c r="F24" s="28">
        <v>3027.7906785</v>
      </c>
      <c r="G24" s="29">
        <v>2.088367E-2</v>
      </c>
      <c r="H24" s="24" t="s">
        <v>151</v>
      </c>
    </row>
    <row r="25" spans="1:8" x14ac:dyDescent="0.2">
      <c r="A25" s="25">
        <v>19</v>
      </c>
      <c r="B25" s="26" t="s">
        <v>497</v>
      </c>
      <c r="C25" s="26" t="s">
        <v>498</v>
      </c>
      <c r="D25" s="26" t="s">
        <v>39</v>
      </c>
      <c r="E25" s="27">
        <v>2629370</v>
      </c>
      <c r="F25" s="28">
        <v>2905.4538499999999</v>
      </c>
      <c r="G25" s="29">
        <v>2.0039870000000001E-2</v>
      </c>
      <c r="H25" s="24" t="s">
        <v>151</v>
      </c>
    </row>
    <row r="26" spans="1:8" x14ac:dyDescent="0.2">
      <c r="A26" s="25">
        <v>20</v>
      </c>
      <c r="B26" s="26" t="s">
        <v>440</v>
      </c>
      <c r="C26" s="26" t="s">
        <v>441</v>
      </c>
      <c r="D26" s="26" t="s">
        <v>113</v>
      </c>
      <c r="E26" s="27">
        <v>293597</v>
      </c>
      <c r="F26" s="28">
        <v>2648.24494</v>
      </c>
      <c r="G26" s="29">
        <v>1.826581E-2</v>
      </c>
      <c r="H26" s="24" t="s">
        <v>151</v>
      </c>
    </row>
    <row r="27" spans="1:8" x14ac:dyDescent="0.2">
      <c r="A27" s="25">
        <v>21</v>
      </c>
      <c r="B27" s="26" t="s">
        <v>287</v>
      </c>
      <c r="C27" s="26" t="s">
        <v>288</v>
      </c>
      <c r="D27" s="26" t="s">
        <v>113</v>
      </c>
      <c r="E27" s="27">
        <v>121433</v>
      </c>
      <c r="F27" s="28">
        <v>2031.7562395</v>
      </c>
      <c r="G27" s="29">
        <v>1.4013690000000001E-2</v>
      </c>
      <c r="H27" s="24" t="s">
        <v>151</v>
      </c>
    </row>
    <row r="28" spans="1:8" x14ac:dyDescent="0.2">
      <c r="A28" s="25">
        <v>22</v>
      </c>
      <c r="B28" s="26" t="s">
        <v>400</v>
      </c>
      <c r="C28" s="26" t="s">
        <v>401</v>
      </c>
      <c r="D28" s="26" t="s">
        <v>251</v>
      </c>
      <c r="E28" s="27">
        <v>52574</v>
      </c>
      <c r="F28" s="28">
        <v>1523.1213540000001</v>
      </c>
      <c r="G28" s="29">
        <v>1.0505469999999999E-2</v>
      </c>
      <c r="H28" s="24" t="s">
        <v>151</v>
      </c>
    </row>
    <row r="29" spans="1:8" x14ac:dyDescent="0.2">
      <c r="A29" s="25">
        <v>23</v>
      </c>
      <c r="B29" s="26" t="s">
        <v>529</v>
      </c>
      <c r="C29" s="26" t="s">
        <v>530</v>
      </c>
      <c r="D29" s="26" t="s">
        <v>39</v>
      </c>
      <c r="E29" s="27">
        <v>843609</v>
      </c>
      <c r="F29" s="28">
        <v>1307.4252282</v>
      </c>
      <c r="G29" s="29">
        <v>9.0177399999999998E-3</v>
      </c>
      <c r="H29" s="24" t="s">
        <v>151</v>
      </c>
    </row>
    <row r="30" spans="1:8" x14ac:dyDescent="0.2">
      <c r="A30" s="25">
        <v>24</v>
      </c>
      <c r="B30" s="26" t="s">
        <v>260</v>
      </c>
      <c r="C30" s="26" t="s">
        <v>261</v>
      </c>
      <c r="D30" s="26" t="s">
        <v>39</v>
      </c>
      <c r="E30" s="27">
        <v>944001</v>
      </c>
      <c r="F30" s="28">
        <v>1148.0940161999999</v>
      </c>
      <c r="G30" s="29">
        <v>7.9187800000000003E-3</v>
      </c>
      <c r="H30" s="24" t="s">
        <v>151</v>
      </c>
    </row>
    <row r="31" spans="1:8" ht="25.5" x14ac:dyDescent="0.2">
      <c r="A31" s="25">
        <v>25</v>
      </c>
      <c r="B31" s="26" t="s">
        <v>291</v>
      </c>
      <c r="C31" s="26" t="s">
        <v>292</v>
      </c>
      <c r="D31" s="26" t="s">
        <v>113</v>
      </c>
      <c r="E31" s="27">
        <v>75731</v>
      </c>
      <c r="F31" s="28">
        <v>934.48267450000003</v>
      </c>
      <c r="G31" s="29">
        <v>6.4454300000000003E-3</v>
      </c>
      <c r="H31" s="24" t="s">
        <v>151</v>
      </c>
    </row>
    <row r="32" spans="1:8" x14ac:dyDescent="0.2">
      <c r="A32" s="25">
        <v>26</v>
      </c>
      <c r="B32" s="26" t="s">
        <v>839</v>
      </c>
      <c r="C32" s="26" t="s">
        <v>840</v>
      </c>
      <c r="D32" s="26" t="s">
        <v>251</v>
      </c>
      <c r="E32" s="27">
        <v>110327</v>
      </c>
      <c r="F32" s="28">
        <v>756.29158500000005</v>
      </c>
      <c r="G32" s="29">
        <v>5.2163899999999996E-3</v>
      </c>
      <c r="H32" s="24" t="s">
        <v>151</v>
      </c>
    </row>
    <row r="33" spans="1:8" x14ac:dyDescent="0.2">
      <c r="A33" s="22"/>
      <c r="B33" s="22"/>
      <c r="C33" s="23" t="s">
        <v>150</v>
      </c>
      <c r="D33" s="22"/>
      <c r="E33" s="22" t="s">
        <v>151</v>
      </c>
      <c r="F33" s="30">
        <v>137580.72424119999</v>
      </c>
      <c r="G33" s="31">
        <v>0.94893938</v>
      </c>
      <c r="H33" s="24" t="s">
        <v>151</v>
      </c>
    </row>
    <row r="34" spans="1:8" x14ac:dyDescent="0.2">
      <c r="A34" s="22"/>
      <c r="B34" s="22"/>
      <c r="C34" s="32"/>
      <c r="D34" s="22"/>
      <c r="E34" s="22"/>
      <c r="F34" s="33"/>
      <c r="G34" s="33"/>
      <c r="H34" s="24" t="s">
        <v>151</v>
      </c>
    </row>
    <row r="35" spans="1:8" x14ac:dyDescent="0.2">
      <c r="A35" s="22"/>
      <c r="B35" s="22"/>
      <c r="C35" s="23" t="s">
        <v>152</v>
      </c>
      <c r="D35" s="22"/>
      <c r="E35" s="22"/>
      <c r="F35" s="22"/>
      <c r="G35" s="22"/>
      <c r="H35" s="24" t="s">
        <v>151</v>
      </c>
    </row>
    <row r="36" spans="1:8" x14ac:dyDescent="0.2">
      <c r="A36" s="22"/>
      <c r="B36" s="22"/>
      <c r="C36" s="23" t="s">
        <v>150</v>
      </c>
      <c r="D36" s="22"/>
      <c r="E36" s="22" t="s">
        <v>151</v>
      </c>
      <c r="F36" s="34" t="s">
        <v>153</v>
      </c>
      <c r="G36" s="31">
        <v>0</v>
      </c>
      <c r="H36" s="24" t="s">
        <v>151</v>
      </c>
    </row>
    <row r="37" spans="1:8" x14ac:dyDescent="0.2">
      <c r="A37" s="22"/>
      <c r="B37" s="22"/>
      <c r="C37" s="32"/>
      <c r="D37" s="22"/>
      <c r="E37" s="22"/>
      <c r="F37" s="33"/>
      <c r="G37" s="33"/>
      <c r="H37" s="24" t="s">
        <v>151</v>
      </c>
    </row>
    <row r="38" spans="1:8" x14ac:dyDescent="0.2">
      <c r="A38" s="22"/>
      <c r="B38" s="22"/>
      <c r="C38" s="23" t="s">
        <v>154</v>
      </c>
      <c r="D38" s="22"/>
      <c r="E38" s="22"/>
      <c r="F38" s="22"/>
      <c r="G38" s="22"/>
      <c r="H38" s="24" t="s">
        <v>151</v>
      </c>
    </row>
    <row r="39" spans="1:8" x14ac:dyDescent="0.2">
      <c r="A39" s="22"/>
      <c r="B39" s="22"/>
      <c r="C39" s="23" t="s">
        <v>150</v>
      </c>
      <c r="D39" s="22"/>
      <c r="E39" s="22" t="s">
        <v>151</v>
      </c>
      <c r="F39" s="34" t="s">
        <v>153</v>
      </c>
      <c r="G39" s="31">
        <v>0</v>
      </c>
      <c r="H39" s="24" t="s">
        <v>151</v>
      </c>
    </row>
    <row r="40" spans="1:8" x14ac:dyDescent="0.2">
      <c r="A40" s="22"/>
      <c r="B40" s="22"/>
      <c r="C40" s="32"/>
      <c r="D40" s="22"/>
      <c r="E40" s="22"/>
      <c r="F40" s="33"/>
      <c r="G40" s="33"/>
      <c r="H40" s="24" t="s">
        <v>151</v>
      </c>
    </row>
    <row r="41" spans="1:8" x14ac:dyDescent="0.2">
      <c r="A41" s="22"/>
      <c r="B41" s="22"/>
      <c r="C41" s="23" t="s">
        <v>155</v>
      </c>
      <c r="D41" s="22"/>
      <c r="E41" s="22"/>
      <c r="F41" s="22"/>
      <c r="G41" s="22"/>
      <c r="H41" s="24" t="s">
        <v>151</v>
      </c>
    </row>
    <row r="42" spans="1:8" x14ac:dyDescent="0.2">
      <c r="A42" s="22"/>
      <c r="B42" s="22"/>
      <c r="C42" s="23" t="s">
        <v>150</v>
      </c>
      <c r="D42" s="22"/>
      <c r="E42" s="22" t="s">
        <v>151</v>
      </c>
      <c r="F42" s="34" t="s">
        <v>153</v>
      </c>
      <c r="G42" s="31">
        <v>0</v>
      </c>
      <c r="H42" s="24" t="s">
        <v>151</v>
      </c>
    </row>
    <row r="43" spans="1:8" x14ac:dyDescent="0.2">
      <c r="A43" s="22"/>
      <c r="B43" s="22"/>
      <c r="C43" s="32"/>
      <c r="D43" s="22"/>
      <c r="E43" s="22"/>
      <c r="F43" s="33"/>
      <c r="G43" s="33"/>
      <c r="H43" s="24" t="s">
        <v>151</v>
      </c>
    </row>
    <row r="44" spans="1:8" x14ac:dyDescent="0.2">
      <c r="A44" s="22"/>
      <c r="B44" s="22"/>
      <c r="C44" s="23" t="s">
        <v>156</v>
      </c>
      <c r="D44" s="22"/>
      <c r="E44" s="22"/>
      <c r="F44" s="33"/>
      <c r="G44" s="33"/>
      <c r="H44" s="24" t="s">
        <v>151</v>
      </c>
    </row>
    <row r="45" spans="1:8" x14ac:dyDescent="0.2">
      <c r="A45" s="22"/>
      <c r="B45" s="22"/>
      <c r="C45" s="23" t="s">
        <v>150</v>
      </c>
      <c r="D45" s="22"/>
      <c r="E45" s="22" t="s">
        <v>151</v>
      </c>
      <c r="F45" s="34" t="s">
        <v>153</v>
      </c>
      <c r="G45" s="31">
        <v>0</v>
      </c>
      <c r="H45" s="24" t="s">
        <v>151</v>
      </c>
    </row>
    <row r="46" spans="1:8" x14ac:dyDescent="0.2">
      <c r="A46" s="22"/>
      <c r="B46" s="22"/>
      <c r="C46" s="32"/>
      <c r="D46" s="22"/>
      <c r="E46" s="22"/>
      <c r="F46" s="33"/>
      <c r="G46" s="33"/>
      <c r="H46" s="24" t="s">
        <v>151</v>
      </c>
    </row>
    <row r="47" spans="1:8" x14ac:dyDescent="0.2">
      <c r="A47" s="22"/>
      <c r="B47" s="22"/>
      <c r="C47" s="23" t="s">
        <v>157</v>
      </c>
      <c r="D47" s="22"/>
      <c r="E47" s="22"/>
      <c r="F47" s="33"/>
      <c r="G47" s="33"/>
      <c r="H47" s="24" t="s">
        <v>151</v>
      </c>
    </row>
    <row r="48" spans="1:8" x14ac:dyDescent="0.2">
      <c r="A48" s="22"/>
      <c r="B48" s="22"/>
      <c r="C48" s="23" t="s">
        <v>150</v>
      </c>
      <c r="D48" s="22"/>
      <c r="E48" s="22" t="s">
        <v>151</v>
      </c>
      <c r="F48" s="34" t="s">
        <v>153</v>
      </c>
      <c r="G48" s="31">
        <v>0</v>
      </c>
      <c r="H48" s="24" t="s">
        <v>151</v>
      </c>
    </row>
    <row r="49" spans="1:8" x14ac:dyDescent="0.2">
      <c r="A49" s="22"/>
      <c r="B49" s="22"/>
      <c r="C49" s="32"/>
      <c r="D49" s="22"/>
      <c r="E49" s="22"/>
      <c r="F49" s="33"/>
      <c r="G49" s="33"/>
      <c r="H49" s="24" t="s">
        <v>151</v>
      </c>
    </row>
    <row r="50" spans="1:8" x14ac:dyDescent="0.2">
      <c r="A50" s="22"/>
      <c r="B50" s="22"/>
      <c r="C50" s="23" t="s">
        <v>158</v>
      </c>
      <c r="D50" s="22"/>
      <c r="E50" s="22"/>
      <c r="F50" s="30">
        <v>137580.72424119999</v>
      </c>
      <c r="G50" s="31">
        <v>0.94893938</v>
      </c>
      <c r="H50" s="24" t="s">
        <v>151</v>
      </c>
    </row>
    <row r="51" spans="1:8" x14ac:dyDescent="0.2">
      <c r="A51" s="22"/>
      <c r="B51" s="22"/>
      <c r="C51" s="32"/>
      <c r="D51" s="22"/>
      <c r="E51" s="22"/>
      <c r="F51" s="33"/>
      <c r="G51" s="33"/>
      <c r="H51" s="24" t="s">
        <v>151</v>
      </c>
    </row>
    <row r="52" spans="1:8" x14ac:dyDescent="0.2">
      <c r="A52" s="22"/>
      <c r="B52" s="22"/>
      <c r="C52" s="23" t="s">
        <v>159</v>
      </c>
      <c r="D52" s="22"/>
      <c r="E52" s="22"/>
      <c r="F52" s="33"/>
      <c r="G52" s="33"/>
      <c r="H52" s="24" t="s">
        <v>151</v>
      </c>
    </row>
    <row r="53" spans="1:8" x14ac:dyDescent="0.2">
      <c r="A53" s="22"/>
      <c r="B53" s="22"/>
      <c r="C53" s="23" t="s">
        <v>10</v>
      </c>
      <c r="D53" s="22"/>
      <c r="E53" s="22"/>
      <c r="F53" s="33"/>
      <c r="G53" s="33"/>
      <c r="H53" s="24" t="s">
        <v>151</v>
      </c>
    </row>
    <row r="54" spans="1:8" x14ac:dyDescent="0.2">
      <c r="A54" s="22"/>
      <c r="B54" s="22"/>
      <c r="C54" s="23" t="s">
        <v>150</v>
      </c>
      <c r="D54" s="22"/>
      <c r="E54" s="22" t="s">
        <v>151</v>
      </c>
      <c r="F54" s="34" t="s">
        <v>153</v>
      </c>
      <c r="G54" s="31">
        <v>0</v>
      </c>
      <c r="H54" s="24" t="s">
        <v>151</v>
      </c>
    </row>
    <row r="55" spans="1:8" x14ac:dyDescent="0.2">
      <c r="A55" s="22"/>
      <c r="B55" s="22"/>
      <c r="C55" s="32"/>
      <c r="D55" s="22"/>
      <c r="E55" s="22"/>
      <c r="F55" s="33"/>
      <c r="G55" s="33"/>
      <c r="H55" s="24" t="s">
        <v>151</v>
      </c>
    </row>
    <row r="56" spans="1:8" x14ac:dyDescent="0.2">
      <c r="A56" s="22"/>
      <c r="B56" s="22"/>
      <c r="C56" s="23" t="s">
        <v>160</v>
      </c>
      <c r="D56" s="22"/>
      <c r="E56" s="22"/>
      <c r="F56" s="22"/>
      <c r="G56" s="22"/>
      <c r="H56" s="24" t="s">
        <v>151</v>
      </c>
    </row>
    <row r="57" spans="1:8" x14ac:dyDescent="0.2">
      <c r="A57" s="22"/>
      <c r="B57" s="22"/>
      <c r="C57" s="23" t="s">
        <v>150</v>
      </c>
      <c r="D57" s="22"/>
      <c r="E57" s="22" t="s">
        <v>151</v>
      </c>
      <c r="F57" s="34" t="s">
        <v>153</v>
      </c>
      <c r="G57" s="31">
        <v>0</v>
      </c>
      <c r="H57" s="24" t="s">
        <v>151</v>
      </c>
    </row>
    <row r="58" spans="1:8" x14ac:dyDescent="0.2">
      <c r="A58" s="22"/>
      <c r="B58" s="22"/>
      <c r="C58" s="32"/>
      <c r="D58" s="22"/>
      <c r="E58" s="22"/>
      <c r="F58" s="33"/>
      <c r="G58" s="33"/>
      <c r="H58" s="24" t="s">
        <v>151</v>
      </c>
    </row>
    <row r="59" spans="1:8" x14ac:dyDescent="0.2">
      <c r="A59" s="22"/>
      <c r="B59" s="22"/>
      <c r="C59" s="23" t="s">
        <v>161</v>
      </c>
      <c r="D59" s="22"/>
      <c r="E59" s="22"/>
      <c r="F59" s="22"/>
      <c r="G59" s="22"/>
      <c r="H59" s="24" t="s">
        <v>151</v>
      </c>
    </row>
    <row r="60" spans="1:8" x14ac:dyDescent="0.2">
      <c r="A60" s="22"/>
      <c r="B60" s="22"/>
      <c r="C60" s="23" t="s">
        <v>150</v>
      </c>
      <c r="D60" s="22"/>
      <c r="E60" s="22" t="s">
        <v>151</v>
      </c>
      <c r="F60" s="34" t="s">
        <v>153</v>
      </c>
      <c r="G60" s="31">
        <v>0</v>
      </c>
      <c r="H60" s="24" t="s">
        <v>151</v>
      </c>
    </row>
    <row r="61" spans="1:8" x14ac:dyDescent="0.2">
      <c r="A61" s="22"/>
      <c r="B61" s="22"/>
      <c r="C61" s="32"/>
      <c r="D61" s="22"/>
      <c r="E61" s="22"/>
      <c r="F61" s="33"/>
      <c r="G61" s="33"/>
      <c r="H61" s="24" t="s">
        <v>151</v>
      </c>
    </row>
    <row r="62" spans="1:8" x14ac:dyDescent="0.2">
      <c r="A62" s="22"/>
      <c r="B62" s="22"/>
      <c r="C62" s="23" t="s">
        <v>162</v>
      </c>
      <c r="D62" s="22"/>
      <c r="E62" s="22"/>
      <c r="F62" s="33"/>
      <c r="G62" s="33"/>
      <c r="H62" s="24" t="s">
        <v>151</v>
      </c>
    </row>
    <row r="63" spans="1:8" x14ac:dyDescent="0.2">
      <c r="A63" s="22"/>
      <c r="B63" s="22"/>
      <c r="C63" s="23" t="s">
        <v>150</v>
      </c>
      <c r="D63" s="22"/>
      <c r="E63" s="22" t="s">
        <v>151</v>
      </c>
      <c r="F63" s="34" t="s">
        <v>153</v>
      </c>
      <c r="G63" s="31">
        <v>0</v>
      </c>
      <c r="H63" s="24" t="s">
        <v>151</v>
      </c>
    </row>
    <row r="64" spans="1:8" x14ac:dyDescent="0.2">
      <c r="A64" s="22"/>
      <c r="B64" s="22"/>
      <c r="C64" s="32"/>
      <c r="D64" s="22"/>
      <c r="E64" s="22"/>
      <c r="F64" s="33"/>
      <c r="G64" s="33"/>
      <c r="H64" s="24" t="s">
        <v>151</v>
      </c>
    </row>
    <row r="65" spans="1:8" x14ac:dyDescent="0.2">
      <c r="A65" s="22"/>
      <c r="B65" s="22"/>
      <c r="C65" s="23" t="s">
        <v>163</v>
      </c>
      <c r="D65" s="22"/>
      <c r="E65" s="22"/>
      <c r="F65" s="30">
        <v>0</v>
      </c>
      <c r="G65" s="31">
        <v>0</v>
      </c>
      <c r="H65" s="24" t="s">
        <v>151</v>
      </c>
    </row>
    <row r="66" spans="1:8" x14ac:dyDescent="0.2">
      <c r="A66" s="22"/>
      <c r="B66" s="22"/>
      <c r="C66" s="32"/>
      <c r="D66" s="22"/>
      <c r="E66" s="22"/>
      <c r="F66" s="33"/>
      <c r="G66" s="33"/>
      <c r="H66" s="24" t="s">
        <v>151</v>
      </c>
    </row>
    <row r="67" spans="1:8" x14ac:dyDescent="0.2">
      <c r="A67" s="22"/>
      <c r="B67" s="22"/>
      <c r="C67" s="23" t="s">
        <v>164</v>
      </c>
      <c r="D67" s="22"/>
      <c r="E67" s="22"/>
      <c r="F67" s="33"/>
      <c r="G67" s="33"/>
      <c r="H67" s="24" t="s">
        <v>151</v>
      </c>
    </row>
    <row r="68" spans="1:8" x14ac:dyDescent="0.2">
      <c r="A68" s="22"/>
      <c r="B68" s="22"/>
      <c r="C68" s="23" t="s">
        <v>165</v>
      </c>
      <c r="D68" s="22"/>
      <c r="E68" s="22"/>
      <c r="F68" s="33"/>
      <c r="G68" s="33"/>
      <c r="H68" s="24" t="s">
        <v>151</v>
      </c>
    </row>
    <row r="69" spans="1:8" x14ac:dyDescent="0.2">
      <c r="A69" s="22"/>
      <c r="B69" s="22"/>
      <c r="C69" s="23" t="s">
        <v>150</v>
      </c>
      <c r="D69" s="22"/>
      <c r="E69" s="22" t="s">
        <v>151</v>
      </c>
      <c r="F69" s="34" t="s">
        <v>153</v>
      </c>
      <c r="G69" s="31">
        <v>0</v>
      </c>
      <c r="H69" s="24" t="s">
        <v>151</v>
      </c>
    </row>
    <row r="70" spans="1:8" x14ac:dyDescent="0.2">
      <c r="A70" s="22"/>
      <c r="B70" s="22"/>
      <c r="C70" s="32"/>
      <c r="D70" s="22"/>
      <c r="E70" s="22"/>
      <c r="F70" s="33"/>
      <c r="G70" s="33"/>
      <c r="H70" s="24" t="s">
        <v>151</v>
      </c>
    </row>
    <row r="71" spans="1:8" x14ac:dyDescent="0.2">
      <c r="A71" s="22"/>
      <c r="B71" s="22"/>
      <c r="C71" s="23" t="s">
        <v>166</v>
      </c>
      <c r="D71" s="22"/>
      <c r="E71" s="22"/>
      <c r="F71" s="33"/>
      <c r="G71" s="33"/>
      <c r="H71" s="24" t="s">
        <v>151</v>
      </c>
    </row>
    <row r="72" spans="1:8" x14ac:dyDescent="0.2">
      <c r="A72" s="22"/>
      <c r="B72" s="22"/>
      <c r="C72" s="23" t="s">
        <v>150</v>
      </c>
      <c r="D72" s="22"/>
      <c r="E72" s="22" t="s">
        <v>151</v>
      </c>
      <c r="F72" s="34" t="s">
        <v>153</v>
      </c>
      <c r="G72" s="31">
        <v>0</v>
      </c>
      <c r="H72" s="24" t="s">
        <v>151</v>
      </c>
    </row>
    <row r="73" spans="1:8" x14ac:dyDescent="0.2">
      <c r="A73" s="22"/>
      <c r="B73" s="22"/>
      <c r="C73" s="32"/>
      <c r="D73" s="22"/>
      <c r="E73" s="22"/>
      <c r="F73" s="33"/>
      <c r="G73" s="33"/>
      <c r="H73" s="24" t="s">
        <v>151</v>
      </c>
    </row>
    <row r="74" spans="1:8" x14ac:dyDescent="0.2">
      <c r="A74" s="22"/>
      <c r="B74" s="22"/>
      <c r="C74" s="23" t="s">
        <v>167</v>
      </c>
      <c r="D74" s="22"/>
      <c r="E74" s="22"/>
      <c r="F74" s="33"/>
      <c r="G74" s="33"/>
      <c r="H74" s="24" t="s">
        <v>151</v>
      </c>
    </row>
    <row r="75" spans="1:8" x14ac:dyDescent="0.2">
      <c r="A75" s="25">
        <v>1</v>
      </c>
      <c r="B75" s="26" t="s">
        <v>676</v>
      </c>
      <c r="C75" s="26" t="s">
        <v>1032</v>
      </c>
      <c r="D75" s="26" t="s">
        <v>538</v>
      </c>
      <c r="E75" s="27">
        <v>1500000</v>
      </c>
      <c r="F75" s="28">
        <v>1426.3095000000001</v>
      </c>
      <c r="G75" s="29">
        <v>9.8377199999999995E-3</v>
      </c>
      <c r="H75" s="24">
        <v>6.64</v>
      </c>
    </row>
    <row r="76" spans="1:8" x14ac:dyDescent="0.2">
      <c r="A76" s="22"/>
      <c r="B76" s="22"/>
      <c r="C76" s="23" t="s">
        <v>150</v>
      </c>
      <c r="D76" s="22"/>
      <c r="E76" s="22" t="s">
        <v>151</v>
      </c>
      <c r="F76" s="30">
        <v>1426.3095000000001</v>
      </c>
      <c r="G76" s="31">
        <v>9.8377199999999995E-3</v>
      </c>
      <c r="H76" s="24" t="s">
        <v>151</v>
      </c>
    </row>
    <row r="77" spans="1:8" x14ac:dyDescent="0.2">
      <c r="A77" s="22"/>
      <c r="B77" s="22"/>
      <c r="C77" s="32"/>
      <c r="D77" s="22"/>
      <c r="E77" s="22"/>
      <c r="F77" s="33"/>
      <c r="G77" s="33"/>
      <c r="H77" s="24" t="s">
        <v>151</v>
      </c>
    </row>
    <row r="78" spans="1:8" x14ac:dyDescent="0.2">
      <c r="A78" s="22"/>
      <c r="B78" s="22"/>
      <c r="C78" s="23" t="s">
        <v>168</v>
      </c>
      <c r="D78" s="22"/>
      <c r="E78" s="22"/>
      <c r="F78" s="33"/>
      <c r="G78" s="33"/>
      <c r="H78" s="24" t="s">
        <v>151</v>
      </c>
    </row>
    <row r="79" spans="1:8" x14ac:dyDescent="0.2">
      <c r="A79" s="25">
        <v>1</v>
      </c>
      <c r="B79" s="26"/>
      <c r="C79" s="26" t="s">
        <v>169</v>
      </c>
      <c r="D79" s="26"/>
      <c r="E79" s="35"/>
      <c r="F79" s="28">
        <v>5775.7964711169998</v>
      </c>
      <c r="G79" s="29">
        <v>3.9837560000000001E-2</v>
      </c>
      <c r="H79" s="24">
        <v>6.66</v>
      </c>
    </row>
    <row r="80" spans="1:8" x14ac:dyDescent="0.2">
      <c r="A80" s="22"/>
      <c r="B80" s="22"/>
      <c r="C80" s="23" t="s">
        <v>150</v>
      </c>
      <c r="D80" s="22"/>
      <c r="E80" s="22" t="s">
        <v>151</v>
      </c>
      <c r="F80" s="30">
        <v>5775.7964711169998</v>
      </c>
      <c r="G80" s="31">
        <v>3.9837560000000001E-2</v>
      </c>
      <c r="H80" s="24" t="s">
        <v>151</v>
      </c>
    </row>
    <row r="81" spans="1:8" x14ac:dyDescent="0.2">
      <c r="A81" s="22"/>
      <c r="B81" s="22"/>
      <c r="C81" s="32"/>
      <c r="D81" s="22"/>
      <c r="E81" s="22"/>
      <c r="F81" s="33"/>
      <c r="G81" s="33"/>
      <c r="H81" s="24" t="s">
        <v>151</v>
      </c>
    </row>
    <row r="82" spans="1:8" x14ac:dyDescent="0.2">
      <c r="A82" s="22"/>
      <c r="B82" s="22"/>
      <c r="C82" s="23" t="s">
        <v>170</v>
      </c>
      <c r="D82" s="22"/>
      <c r="E82" s="22"/>
      <c r="F82" s="30">
        <v>7202.1059711170001</v>
      </c>
      <c r="G82" s="31">
        <v>4.9675280000000002E-2</v>
      </c>
      <c r="H82" s="24" t="s">
        <v>151</v>
      </c>
    </row>
    <row r="83" spans="1:8" x14ac:dyDescent="0.2">
      <c r="A83" s="22"/>
      <c r="B83" s="22"/>
      <c r="C83" s="33"/>
      <c r="D83" s="22"/>
      <c r="E83" s="22"/>
      <c r="F83" s="22"/>
      <c r="G83" s="22"/>
      <c r="H83" s="24" t="s">
        <v>151</v>
      </c>
    </row>
    <row r="84" spans="1:8" x14ac:dyDescent="0.2">
      <c r="A84" s="22"/>
      <c r="B84" s="22"/>
      <c r="C84" s="23" t="s">
        <v>171</v>
      </c>
      <c r="D84" s="22"/>
      <c r="E84" s="22"/>
      <c r="F84" s="22"/>
      <c r="G84" s="22"/>
      <c r="H84" s="24" t="s">
        <v>151</v>
      </c>
    </row>
    <row r="85" spans="1:8" x14ac:dyDescent="0.2">
      <c r="A85" s="22"/>
      <c r="B85" s="22"/>
      <c r="C85" s="23" t="s">
        <v>172</v>
      </c>
      <c r="D85" s="22"/>
      <c r="E85" s="22"/>
      <c r="F85" s="22"/>
      <c r="G85" s="22"/>
      <c r="H85" s="24" t="s">
        <v>151</v>
      </c>
    </row>
    <row r="86" spans="1:8" x14ac:dyDescent="0.2">
      <c r="A86" s="22"/>
      <c r="B86" s="22"/>
      <c r="C86" s="23" t="s">
        <v>150</v>
      </c>
      <c r="D86" s="22"/>
      <c r="E86" s="22" t="s">
        <v>151</v>
      </c>
      <c r="F86" s="34" t="s">
        <v>153</v>
      </c>
      <c r="G86" s="31">
        <v>0</v>
      </c>
      <c r="H86" s="24" t="s">
        <v>151</v>
      </c>
    </row>
    <row r="87" spans="1:8" x14ac:dyDescent="0.2">
      <c r="A87" s="22"/>
      <c r="B87" s="22"/>
      <c r="C87" s="32"/>
      <c r="D87" s="22"/>
      <c r="E87" s="22"/>
      <c r="F87" s="33"/>
      <c r="G87" s="33"/>
      <c r="H87" s="24" t="s">
        <v>151</v>
      </c>
    </row>
    <row r="88" spans="1:8" x14ac:dyDescent="0.2">
      <c r="A88" s="22"/>
      <c r="B88" s="22"/>
      <c r="C88" s="23" t="s">
        <v>173</v>
      </c>
      <c r="D88" s="22"/>
      <c r="E88" s="22"/>
      <c r="F88" s="22"/>
      <c r="G88" s="22"/>
      <c r="H88" s="24" t="s">
        <v>151</v>
      </c>
    </row>
    <row r="89" spans="1:8" x14ac:dyDescent="0.2">
      <c r="A89" s="22"/>
      <c r="B89" s="22"/>
      <c r="C89" s="23" t="s">
        <v>174</v>
      </c>
      <c r="D89" s="22"/>
      <c r="E89" s="22"/>
      <c r="F89" s="22"/>
      <c r="G89" s="22"/>
      <c r="H89" s="24" t="s">
        <v>151</v>
      </c>
    </row>
    <row r="90" spans="1:8" x14ac:dyDescent="0.2">
      <c r="A90" s="22"/>
      <c r="B90" s="22"/>
      <c r="C90" s="23" t="s">
        <v>150</v>
      </c>
      <c r="D90" s="22"/>
      <c r="E90" s="22" t="s">
        <v>151</v>
      </c>
      <c r="F90" s="34" t="s">
        <v>153</v>
      </c>
      <c r="G90" s="31">
        <v>0</v>
      </c>
      <c r="H90" s="24" t="s">
        <v>151</v>
      </c>
    </row>
    <row r="91" spans="1:8" x14ac:dyDescent="0.2">
      <c r="A91" s="22"/>
      <c r="B91" s="22"/>
      <c r="C91" s="32"/>
      <c r="D91" s="22"/>
      <c r="E91" s="22"/>
      <c r="F91" s="33"/>
      <c r="G91" s="33"/>
      <c r="H91" s="24" t="s">
        <v>151</v>
      </c>
    </row>
    <row r="92" spans="1:8" x14ac:dyDescent="0.2">
      <c r="A92" s="22"/>
      <c r="B92" s="22"/>
      <c r="C92" s="23" t="s">
        <v>175</v>
      </c>
      <c r="D92" s="22"/>
      <c r="E92" s="22"/>
      <c r="F92" s="33"/>
      <c r="G92" s="33"/>
      <c r="H92" s="24" t="s">
        <v>151</v>
      </c>
    </row>
    <row r="93" spans="1:8" x14ac:dyDescent="0.2">
      <c r="A93" s="22"/>
      <c r="B93" s="22"/>
      <c r="C93" s="23" t="s">
        <v>150</v>
      </c>
      <c r="D93" s="22"/>
      <c r="E93" s="22" t="s">
        <v>151</v>
      </c>
      <c r="F93" s="34" t="s">
        <v>153</v>
      </c>
      <c r="G93" s="31">
        <v>0</v>
      </c>
      <c r="H93" s="24" t="s">
        <v>151</v>
      </c>
    </row>
    <row r="94" spans="1:8" x14ac:dyDescent="0.2">
      <c r="A94" s="22"/>
      <c r="B94" s="22"/>
      <c r="C94" s="32"/>
      <c r="D94" s="22"/>
      <c r="E94" s="22"/>
      <c r="F94" s="33"/>
      <c r="G94" s="33"/>
      <c r="H94" s="24" t="s">
        <v>151</v>
      </c>
    </row>
    <row r="95" spans="1:8" x14ac:dyDescent="0.2">
      <c r="A95" s="35"/>
      <c r="B95" s="26"/>
      <c r="C95" s="89" t="s">
        <v>912</v>
      </c>
      <c r="D95" s="26"/>
      <c r="E95" s="35"/>
      <c r="F95" s="28">
        <v>200.85149895999999</v>
      </c>
      <c r="G95" s="29">
        <v>1.3853400000000001E-3</v>
      </c>
      <c r="H95" s="24" t="s">
        <v>151</v>
      </c>
    </row>
    <row r="96" spans="1:8" x14ac:dyDescent="0.2">
      <c r="A96" s="32"/>
      <c r="B96" s="32"/>
      <c r="C96" s="23" t="s">
        <v>177</v>
      </c>
      <c r="D96" s="33"/>
      <c r="E96" s="33"/>
      <c r="F96" s="30">
        <v>144983.68171127699</v>
      </c>
      <c r="G96" s="36">
        <v>1</v>
      </c>
      <c r="H96" s="24" t="s">
        <v>151</v>
      </c>
    </row>
    <row r="97" spans="1:16" x14ac:dyDescent="0.2">
      <c r="A97" s="37"/>
      <c r="B97" s="37"/>
      <c r="C97" s="37"/>
      <c r="D97" s="38"/>
      <c r="E97" s="38"/>
      <c r="F97" s="38"/>
      <c r="G97" s="38"/>
    </row>
    <row r="98" spans="1:16" x14ac:dyDescent="0.2">
      <c r="A98" s="39"/>
      <c r="B98" s="230" t="s">
        <v>901</v>
      </c>
      <c r="C98" s="230"/>
      <c r="D98" s="230"/>
      <c r="E98" s="230"/>
      <c r="F98" s="230"/>
      <c r="G98" s="230"/>
      <c r="H98" s="230"/>
    </row>
    <row r="99" spans="1:16" x14ac:dyDescent="0.2">
      <c r="A99" s="39"/>
      <c r="B99" s="230" t="s">
        <v>902</v>
      </c>
      <c r="C99" s="230"/>
      <c r="D99" s="230"/>
      <c r="E99" s="230"/>
      <c r="F99" s="230"/>
      <c r="G99" s="230"/>
      <c r="H99" s="230"/>
    </row>
    <row r="100" spans="1:16" x14ac:dyDescent="0.2">
      <c r="A100" s="39"/>
      <c r="B100" s="230" t="s">
        <v>903</v>
      </c>
      <c r="C100" s="230"/>
      <c r="D100" s="230"/>
      <c r="E100" s="230"/>
      <c r="F100" s="230"/>
      <c r="G100" s="230"/>
      <c r="H100" s="230"/>
    </row>
    <row r="101" spans="1:16" s="43" customFormat="1" ht="66.75" customHeight="1" x14ac:dyDescent="0.25">
      <c r="A101" s="42"/>
      <c r="B101" s="231" t="s">
        <v>904</v>
      </c>
      <c r="C101" s="231"/>
      <c r="D101" s="231"/>
      <c r="E101" s="231"/>
      <c r="F101" s="231"/>
      <c r="G101" s="231"/>
      <c r="H101" s="231"/>
      <c r="I101"/>
      <c r="J101"/>
      <c r="K101"/>
      <c r="L101"/>
      <c r="M101"/>
      <c r="N101"/>
      <c r="O101"/>
      <c r="P101"/>
    </row>
    <row r="102" spans="1:16" x14ac:dyDescent="0.2">
      <c r="A102" s="39"/>
      <c r="B102" s="230" t="s">
        <v>905</v>
      </c>
      <c r="C102" s="230"/>
      <c r="D102" s="230"/>
      <c r="E102" s="230"/>
      <c r="F102" s="230"/>
      <c r="G102" s="230"/>
      <c r="H102" s="230"/>
    </row>
    <row r="103" spans="1:16" x14ac:dyDescent="0.2">
      <c r="A103" s="44"/>
      <c r="B103" s="245" t="s">
        <v>151</v>
      </c>
      <c r="C103" s="245"/>
      <c r="D103" s="245"/>
      <c r="E103" s="245"/>
      <c r="F103" s="245"/>
      <c r="G103" s="45"/>
    </row>
    <row r="104" spans="1:16" x14ac:dyDescent="0.2">
      <c r="A104" s="44"/>
      <c r="B104" s="232" t="s">
        <v>178</v>
      </c>
      <c r="C104" s="233"/>
      <c r="D104" s="234"/>
      <c r="E104" s="46"/>
      <c r="F104" s="45"/>
      <c r="G104" s="45"/>
    </row>
    <row r="105" spans="1:16" x14ac:dyDescent="0.2">
      <c r="A105" s="44"/>
      <c r="B105" s="227" t="s">
        <v>179</v>
      </c>
      <c r="C105" s="228"/>
      <c r="D105" s="23" t="s">
        <v>180</v>
      </c>
      <c r="E105" s="46"/>
      <c r="F105" s="45"/>
      <c r="G105" s="45"/>
    </row>
    <row r="106" spans="1:16" x14ac:dyDescent="0.2">
      <c r="A106" s="44"/>
      <c r="B106" s="227" t="s">
        <v>181</v>
      </c>
      <c r="C106" s="228"/>
      <c r="D106" s="23" t="s">
        <v>180</v>
      </c>
      <c r="E106" s="46"/>
      <c r="F106" s="45"/>
      <c r="G106" s="45"/>
    </row>
    <row r="107" spans="1:16" x14ac:dyDescent="0.2">
      <c r="A107" s="44"/>
      <c r="B107" s="227" t="s">
        <v>182</v>
      </c>
      <c r="C107" s="228"/>
      <c r="D107" s="33" t="s">
        <v>151</v>
      </c>
      <c r="E107" s="46"/>
      <c r="F107" s="45"/>
      <c r="G107" s="45"/>
    </row>
    <row r="108" spans="1:16" x14ac:dyDescent="0.2">
      <c r="A108" s="48"/>
      <c r="B108" s="49" t="s">
        <v>151</v>
      </c>
      <c r="C108" s="49" t="s">
        <v>908</v>
      </c>
      <c r="D108" s="49" t="s">
        <v>183</v>
      </c>
      <c r="E108" s="48"/>
      <c r="F108" s="48"/>
      <c r="G108" s="48"/>
      <c r="H108" s="48"/>
    </row>
    <row r="109" spans="1:16" x14ac:dyDescent="0.2">
      <c r="A109" s="50"/>
      <c r="B109" s="51" t="s">
        <v>184</v>
      </c>
      <c r="C109" s="52">
        <v>45596</v>
      </c>
      <c r="D109" s="52">
        <v>45626</v>
      </c>
      <c r="E109" s="50"/>
      <c r="F109" s="50"/>
      <c r="G109" s="50"/>
    </row>
    <row r="110" spans="1:16" x14ac:dyDescent="0.2">
      <c r="A110" s="50"/>
      <c r="B110" s="26" t="s">
        <v>185</v>
      </c>
      <c r="C110" s="53">
        <v>109.5211</v>
      </c>
      <c r="D110" s="53">
        <v>108.1405</v>
      </c>
      <c r="E110" s="50"/>
      <c r="F110" s="54"/>
      <c r="G110" s="55"/>
    </row>
    <row r="111" spans="1:16" x14ac:dyDescent="0.2">
      <c r="A111" s="50"/>
      <c r="B111" s="26" t="s">
        <v>1080</v>
      </c>
      <c r="C111" s="53">
        <v>34.515999999999998</v>
      </c>
      <c r="D111" s="53">
        <v>34.0809</v>
      </c>
      <c r="E111" s="50"/>
      <c r="F111" s="54"/>
      <c r="G111" s="55"/>
    </row>
    <row r="112" spans="1:16" ht="25.5" x14ac:dyDescent="0.2">
      <c r="A112" s="50"/>
      <c r="B112" s="26" t="s">
        <v>841</v>
      </c>
      <c r="C112" s="53">
        <v>112.6078</v>
      </c>
      <c r="D112" s="53">
        <v>111.18819999999999</v>
      </c>
      <c r="E112" s="50"/>
      <c r="F112" s="54"/>
      <c r="G112" s="55"/>
    </row>
    <row r="113" spans="1:7" ht="25.5" x14ac:dyDescent="0.2">
      <c r="A113" s="50"/>
      <c r="B113" s="26" t="s">
        <v>1086</v>
      </c>
      <c r="C113" s="53">
        <v>35.112400000000001</v>
      </c>
      <c r="D113" s="53">
        <v>34.669499999999999</v>
      </c>
      <c r="E113" s="50"/>
      <c r="F113" s="54"/>
      <c r="G113" s="55"/>
    </row>
    <row r="114" spans="1:7" x14ac:dyDescent="0.2">
      <c r="A114" s="50"/>
      <c r="B114" s="26" t="s">
        <v>186</v>
      </c>
      <c r="C114" s="53">
        <v>97.973600000000005</v>
      </c>
      <c r="D114" s="53">
        <v>96.632000000000005</v>
      </c>
      <c r="E114" s="50"/>
      <c r="F114" s="54"/>
      <c r="G114" s="55"/>
    </row>
    <row r="115" spans="1:7" x14ac:dyDescent="0.2">
      <c r="A115" s="50"/>
      <c r="B115" s="26" t="s">
        <v>1081</v>
      </c>
      <c r="C115" s="53">
        <v>30.372800000000002</v>
      </c>
      <c r="D115" s="53">
        <v>29.956900000000001</v>
      </c>
      <c r="E115" s="50"/>
      <c r="F115" s="54"/>
      <c r="G115" s="55"/>
    </row>
    <row r="116" spans="1:7" x14ac:dyDescent="0.2">
      <c r="A116" s="50"/>
      <c r="B116" s="50"/>
      <c r="C116" s="50"/>
      <c r="D116" s="50"/>
      <c r="E116" s="50"/>
      <c r="F116" s="50"/>
      <c r="G116" s="50"/>
    </row>
    <row r="117" spans="1:7" x14ac:dyDescent="0.2">
      <c r="A117" s="50"/>
      <c r="B117" s="227" t="s">
        <v>910</v>
      </c>
      <c r="C117" s="228"/>
      <c r="D117" s="47" t="s">
        <v>180</v>
      </c>
      <c r="E117" s="50"/>
      <c r="F117" s="50"/>
      <c r="G117" s="50"/>
    </row>
    <row r="118" spans="1:7" x14ac:dyDescent="0.2">
      <c r="A118" s="50"/>
      <c r="B118" s="91"/>
      <c r="C118" s="91"/>
      <c r="D118" s="91"/>
      <c r="E118" s="50"/>
      <c r="F118" s="50"/>
      <c r="G118" s="50"/>
    </row>
    <row r="119" spans="1:7" x14ac:dyDescent="0.2">
      <c r="A119" s="48"/>
      <c r="B119" s="235" t="s">
        <v>187</v>
      </c>
      <c r="C119" s="236"/>
      <c r="D119" s="47" t="s">
        <v>180</v>
      </c>
      <c r="E119" s="58"/>
      <c r="F119" s="48"/>
      <c r="G119" s="48"/>
    </row>
    <row r="120" spans="1:7" x14ac:dyDescent="0.2">
      <c r="A120" s="48"/>
      <c r="B120" s="235" t="s">
        <v>188</v>
      </c>
      <c r="C120" s="236"/>
      <c r="D120" s="47" t="s">
        <v>180</v>
      </c>
      <c r="E120" s="58"/>
      <c r="F120" s="48"/>
      <c r="G120" s="48"/>
    </row>
    <row r="121" spans="1:7" x14ac:dyDescent="0.2">
      <c r="A121" s="48"/>
      <c r="B121" s="235" t="s">
        <v>189</v>
      </c>
      <c r="C121" s="236"/>
      <c r="D121" s="47" t="s">
        <v>180</v>
      </c>
      <c r="E121" s="58"/>
      <c r="F121" s="48"/>
      <c r="G121" s="48"/>
    </row>
    <row r="122" spans="1:7" x14ac:dyDescent="0.2">
      <c r="A122" s="48"/>
      <c r="B122" s="235" t="s">
        <v>190</v>
      </c>
      <c r="C122" s="236"/>
      <c r="D122" s="59">
        <v>0.78032359194533807</v>
      </c>
      <c r="E122" s="48"/>
      <c r="F122" s="40"/>
      <c r="G122" s="60"/>
    </row>
    <row r="124" spans="1:7" x14ac:dyDescent="0.2">
      <c r="B124" s="237" t="s">
        <v>1039</v>
      </c>
      <c r="C124" s="237"/>
    </row>
    <row r="126" spans="1:7" ht="153.75" customHeight="1" x14ac:dyDescent="0.2"/>
    <row r="129" spans="2:4" x14ac:dyDescent="0.2">
      <c r="B129" s="61" t="s">
        <v>1040</v>
      </c>
      <c r="C129" s="62"/>
      <c r="D129" s="61"/>
    </row>
    <row r="130" spans="2:4" x14ac:dyDescent="0.2">
      <c r="B130" s="61" t="s">
        <v>1076</v>
      </c>
      <c r="D130" s="61"/>
    </row>
    <row r="131" spans="2:4" ht="165" customHeight="1" x14ac:dyDescent="0.2"/>
  </sheetData>
  <mergeCells count="19">
    <mergeCell ref="B124:C124"/>
    <mergeCell ref="B106:C106"/>
    <mergeCell ref="B107:C107"/>
    <mergeCell ref="B117:C117"/>
    <mergeCell ref="B121:C121"/>
    <mergeCell ref="B122:C122"/>
    <mergeCell ref="B119:C119"/>
    <mergeCell ref="B120:C120"/>
    <mergeCell ref="B105:C105"/>
    <mergeCell ref="A1:H1"/>
    <mergeCell ref="A2:H2"/>
    <mergeCell ref="A3:H3"/>
    <mergeCell ref="B98:H98"/>
    <mergeCell ref="B99:H99"/>
    <mergeCell ref="B100:H100"/>
    <mergeCell ref="B101:H101"/>
    <mergeCell ref="B102:H102"/>
    <mergeCell ref="B103:F103"/>
    <mergeCell ref="B104:D104"/>
  </mergeCells>
  <hyperlinks>
    <hyperlink ref="I1" location="Index!B2" display="Index" xr:uid="{20230F66-8FB5-42F9-8D42-2089BC7E777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2FB5F-D9A0-4389-84A2-6D848985BD50}">
  <sheetPr>
    <outlinePr summaryBelow="0" summaryRight="0"/>
  </sheetPr>
  <dimension ref="A1:P197"/>
  <sheetViews>
    <sheetView showGridLines="0" workbookViewId="0">
      <selection sqref="A1:H1"/>
    </sheetView>
  </sheetViews>
  <sheetFormatPr defaultRowHeight="12.75" x14ac:dyDescent="0.2"/>
  <cols>
    <col min="1" max="1" width="5.85546875" bestFit="1" customWidth="1"/>
    <col min="2" max="2" width="19.7109375" bestFit="1" customWidth="1"/>
    <col min="3" max="3" width="42.42578125" customWidth="1"/>
    <col min="4" max="4" width="17.7109375" bestFit="1" customWidth="1"/>
    <col min="5" max="5" width="13.5703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842</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560634</v>
      </c>
      <c r="F7" s="28">
        <v>10069.266957</v>
      </c>
      <c r="G7" s="29">
        <v>4.1229219999999997E-2</v>
      </c>
      <c r="H7" s="24" t="s">
        <v>151</v>
      </c>
    </row>
    <row r="8" spans="1:9" x14ac:dyDescent="0.2">
      <c r="A8" s="25">
        <v>2</v>
      </c>
      <c r="B8" s="26" t="s">
        <v>17</v>
      </c>
      <c r="C8" s="26" t="s">
        <v>18</v>
      </c>
      <c r="D8" s="26" t="s">
        <v>19</v>
      </c>
      <c r="E8" s="27">
        <v>743214</v>
      </c>
      <c r="F8" s="28">
        <v>9603.8113080000003</v>
      </c>
      <c r="G8" s="29">
        <v>3.932339E-2</v>
      </c>
      <c r="H8" s="24" t="s">
        <v>151</v>
      </c>
    </row>
    <row r="9" spans="1:9" x14ac:dyDescent="0.2">
      <c r="A9" s="25">
        <v>3</v>
      </c>
      <c r="B9" s="26" t="s">
        <v>548</v>
      </c>
      <c r="C9" s="26" t="s">
        <v>549</v>
      </c>
      <c r="D9" s="26" t="s">
        <v>277</v>
      </c>
      <c r="E9" s="27">
        <v>290993</v>
      </c>
      <c r="F9" s="28">
        <v>8631.1433730000008</v>
      </c>
      <c r="G9" s="29">
        <v>3.5340740000000002E-2</v>
      </c>
      <c r="H9" s="24" t="s">
        <v>151</v>
      </c>
    </row>
    <row r="10" spans="1:9" x14ac:dyDescent="0.2">
      <c r="A10" s="25">
        <v>4</v>
      </c>
      <c r="B10" s="26" t="s">
        <v>14</v>
      </c>
      <c r="C10" s="26" t="s">
        <v>15</v>
      </c>
      <c r="D10" s="26" t="s">
        <v>16</v>
      </c>
      <c r="E10" s="27">
        <v>529709</v>
      </c>
      <c r="F10" s="28">
        <v>8619.1599934999995</v>
      </c>
      <c r="G10" s="29">
        <v>3.5291669999999997E-2</v>
      </c>
      <c r="H10" s="24" t="s">
        <v>151</v>
      </c>
    </row>
    <row r="11" spans="1:9" x14ac:dyDescent="0.2">
      <c r="A11" s="25">
        <v>5</v>
      </c>
      <c r="B11" s="26" t="s">
        <v>344</v>
      </c>
      <c r="C11" s="26" t="s">
        <v>345</v>
      </c>
      <c r="D11" s="26" t="s">
        <v>207</v>
      </c>
      <c r="E11" s="27">
        <v>462416</v>
      </c>
      <c r="F11" s="28">
        <v>8590.9956559999991</v>
      </c>
      <c r="G11" s="29">
        <v>3.5176350000000002E-2</v>
      </c>
      <c r="H11" s="24" t="s">
        <v>151</v>
      </c>
    </row>
    <row r="12" spans="1:9" x14ac:dyDescent="0.2">
      <c r="A12" s="25">
        <v>6</v>
      </c>
      <c r="B12" s="26" t="s">
        <v>11</v>
      </c>
      <c r="C12" s="26" t="s">
        <v>12</v>
      </c>
      <c r="D12" s="26" t="s">
        <v>13</v>
      </c>
      <c r="E12" s="27">
        <v>211893</v>
      </c>
      <c r="F12" s="28">
        <v>7892.5904639999999</v>
      </c>
      <c r="G12" s="29">
        <v>3.2316690000000002E-2</v>
      </c>
      <c r="H12" s="24" t="s">
        <v>151</v>
      </c>
    </row>
    <row r="13" spans="1:9" x14ac:dyDescent="0.2">
      <c r="A13" s="25">
        <v>7</v>
      </c>
      <c r="B13" s="26" t="s">
        <v>346</v>
      </c>
      <c r="C13" s="26" t="s">
        <v>347</v>
      </c>
      <c r="D13" s="26" t="s">
        <v>39</v>
      </c>
      <c r="E13" s="27">
        <v>478536</v>
      </c>
      <c r="F13" s="28">
        <v>5437.6045679999997</v>
      </c>
      <c r="G13" s="29">
        <v>2.2264599999999999E-2</v>
      </c>
      <c r="H13" s="24" t="s">
        <v>151</v>
      </c>
    </row>
    <row r="14" spans="1:9" x14ac:dyDescent="0.2">
      <c r="A14" s="25">
        <v>8</v>
      </c>
      <c r="B14" s="26" t="s">
        <v>37</v>
      </c>
      <c r="C14" s="26" t="s">
        <v>38</v>
      </c>
      <c r="D14" s="26" t="s">
        <v>39</v>
      </c>
      <c r="E14" s="27">
        <v>355808</v>
      </c>
      <c r="F14" s="28">
        <v>4625.8598080000002</v>
      </c>
      <c r="G14" s="29">
        <v>1.894086E-2</v>
      </c>
      <c r="H14" s="24" t="s">
        <v>151</v>
      </c>
    </row>
    <row r="15" spans="1:9" x14ac:dyDescent="0.2">
      <c r="A15" s="25">
        <v>9</v>
      </c>
      <c r="B15" s="26" t="s">
        <v>342</v>
      </c>
      <c r="C15" s="26" t="s">
        <v>343</v>
      </c>
      <c r="D15" s="26" t="s">
        <v>198</v>
      </c>
      <c r="E15" s="27">
        <v>1504858</v>
      </c>
      <c r="F15" s="28">
        <v>4209.9907407999999</v>
      </c>
      <c r="G15" s="29">
        <v>1.7238059999999999E-2</v>
      </c>
      <c r="H15" s="24" t="s">
        <v>151</v>
      </c>
    </row>
    <row r="16" spans="1:9" x14ac:dyDescent="0.2">
      <c r="A16" s="25">
        <v>10</v>
      </c>
      <c r="B16" s="26" t="s">
        <v>525</v>
      </c>
      <c r="C16" s="26" t="s">
        <v>526</v>
      </c>
      <c r="D16" s="26" t="s">
        <v>113</v>
      </c>
      <c r="E16" s="27">
        <v>61716</v>
      </c>
      <c r="F16" s="28">
        <v>4058.3824439999999</v>
      </c>
      <c r="G16" s="29">
        <v>1.661729E-2</v>
      </c>
      <c r="H16" s="24" t="s">
        <v>151</v>
      </c>
    </row>
    <row r="17" spans="1:8" x14ac:dyDescent="0.2">
      <c r="A17" s="25">
        <v>11</v>
      </c>
      <c r="B17" s="26" t="s">
        <v>363</v>
      </c>
      <c r="C17" s="26" t="s">
        <v>364</v>
      </c>
      <c r="D17" s="26" t="s">
        <v>365</v>
      </c>
      <c r="E17" s="27">
        <v>796956</v>
      </c>
      <c r="F17" s="28">
        <v>3799.4877299999998</v>
      </c>
      <c r="G17" s="29">
        <v>1.555723E-2</v>
      </c>
      <c r="H17" s="24" t="s">
        <v>151</v>
      </c>
    </row>
    <row r="18" spans="1:8" x14ac:dyDescent="0.2">
      <c r="A18" s="25">
        <v>12</v>
      </c>
      <c r="B18" s="26" t="s">
        <v>117</v>
      </c>
      <c r="C18" s="26" t="s">
        <v>118</v>
      </c>
      <c r="D18" s="26" t="s">
        <v>16</v>
      </c>
      <c r="E18" s="27">
        <v>942804</v>
      </c>
      <c r="F18" s="28">
        <v>3293.685774</v>
      </c>
      <c r="G18" s="29">
        <v>1.34862E-2</v>
      </c>
      <c r="H18" s="24" t="s">
        <v>151</v>
      </c>
    </row>
    <row r="19" spans="1:8" x14ac:dyDescent="0.2">
      <c r="A19" s="25">
        <v>13</v>
      </c>
      <c r="B19" s="26" t="s">
        <v>348</v>
      </c>
      <c r="C19" s="26" t="s">
        <v>349</v>
      </c>
      <c r="D19" s="26" t="s">
        <v>207</v>
      </c>
      <c r="E19" s="27">
        <v>76565</v>
      </c>
      <c r="F19" s="28">
        <v>3269.9763025000002</v>
      </c>
      <c r="G19" s="29">
        <v>1.3389119999999999E-2</v>
      </c>
      <c r="H19" s="24" t="s">
        <v>151</v>
      </c>
    </row>
    <row r="20" spans="1:8" x14ac:dyDescent="0.2">
      <c r="A20" s="25">
        <v>14</v>
      </c>
      <c r="B20" s="26" t="s">
        <v>546</v>
      </c>
      <c r="C20" s="26" t="s">
        <v>547</v>
      </c>
      <c r="D20" s="26" t="s">
        <v>207</v>
      </c>
      <c r="E20" s="27">
        <v>181865</v>
      </c>
      <c r="F20" s="28">
        <v>3114.0743950000001</v>
      </c>
      <c r="G20" s="29">
        <v>1.275077E-2</v>
      </c>
      <c r="H20" s="24" t="s">
        <v>151</v>
      </c>
    </row>
    <row r="21" spans="1:8" x14ac:dyDescent="0.2">
      <c r="A21" s="25">
        <v>15</v>
      </c>
      <c r="B21" s="26" t="s">
        <v>53</v>
      </c>
      <c r="C21" s="26" t="s">
        <v>54</v>
      </c>
      <c r="D21" s="26" t="s">
        <v>39</v>
      </c>
      <c r="E21" s="27">
        <v>367625</v>
      </c>
      <c r="F21" s="28">
        <v>3084.1899374999998</v>
      </c>
      <c r="G21" s="29">
        <v>1.26284E-2</v>
      </c>
      <c r="H21" s="24" t="s">
        <v>151</v>
      </c>
    </row>
    <row r="22" spans="1:8" ht="25.5" x14ac:dyDescent="0.2">
      <c r="A22" s="25">
        <v>16</v>
      </c>
      <c r="B22" s="26" t="s">
        <v>102</v>
      </c>
      <c r="C22" s="26" t="s">
        <v>103</v>
      </c>
      <c r="D22" s="26" t="s">
        <v>104</v>
      </c>
      <c r="E22" s="27">
        <v>239190</v>
      </c>
      <c r="F22" s="28">
        <v>2846.480595</v>
      </c>
      <c r="G22" s="29">
        <v>1.165509E-2</v>
      </c>
      <c r="H22" s="24" t="s">
        <v>151</v>
      </c>
    </row>
    <row r="23" spans="1:8" x14ac:dyDescent="0.2">
      <c r="A23" s="25">
        <v>17</v>
      </c>
      <c r="B23" s="26" t="s">
        <v>262</v>
      </c>
      <c r="C23" s="26" t="s">
        <v>263</v>
      </c>
      <c r="D23" s="26" t="s">
        <v>113</v>
      </c>
      <c r="E23" s="27">
        <v>93600</v>
      </c>
      <c r="F23" s="28">
        <v>2826.3924000000002</v>
      </c>
      <c r="G23" s="29">
        <v>1.1572829999999999E-2</v>
      </c>
      <c r="H23" s="24" t="s">
        <v>151</v>
      </c>
    </row>
    <row r="24" spans="1:8" x14ac:dyDescent="0.2">
      <c r="A24" s="25">
        <v>18</v>
      </c>
      <c r="B24" s="26" t="s">
        <v>460</v>
      </c>
      <c r="C24" s="26" t="s">
        <v>461</v>
      </c>
      <c r="D24" s="26" t="s">
        <v>39</v>
      </c>
      <c r="E24" s="27">
        <v>262143</v>
      </c>
      <c r="F24" s="28">
        <v>2610.5510654999998</v>
      </c>
      <c r="G24" s="29">
        <v>1.068906E-2</v>
      </c>
      <c r="H24" s="24" t="s">
        <v>151</v>
      </c>
    </row>
    <row r="25" spans="1:8" x14ac:dyDescent="0.2">
      <c r="A25" s="25">
        <v>19</v>
      </c>
      <c r="B25" s="26" t="s">
        <v>368</v>
      </c>
      <c r="C25" s="26" t="s">
        <v>369</v>
      </c>
      <c r="D25" s="26" t="s">
        <v>277</v>
      </c>
      <c r="E25" s="27">
        <v>330507</v>
      </c>
      <c r="F25" s="28">
        <v>2599.2723015000001</v>
      </c>
      <c r="G25" s="29">
        <v>1.064288E-2</v>
      </c>
      <c r="H25" s="24" t="s">
        <v>151</v>
      </c>
    </row>
    <row r="26" spans="1:8" ht="25.5" x14ac:dyDescent="0.2">
      <c r="A26" s="25">
        <v>20</v>
      </c>
      <c r="B26" s="26" t="s">
        <v>23</v>
      </c>
      <c r="C26" s="26" t="s">
        <v>24</v>
      </c>
      <c r="D26" s="26" t="s">
        <v>25</v>
      </c>
      <c r="E26" s="27">
        <v>23061</v>
      </c>
      <c r="F26" s="28">
        <v>2583.3278114999998</v>
      </c>
      <c r="G26" s="29">
        <v>1.057759E-2</v>
      </c>
      <c r="H26" s="24" t="s">
        <v>151</v>
      </c>
    </row>
    <row r="27" spans="1:8" x14ac:dyDescent="0.2">
      <c r="A27" s="25">
        <v>21</v>
      </c>
      <c r="B27" s="26" t="s">
        <v>442</v>
      </c>
      <c r="C27" s="26" t="s">
        <v>443</v>
      </c>
      <c r="D27" s="26" t="s">
        <v>134</v>
      </c>
      <c r="E27" s="27">
        <v>1735968</v>
      </c>
      <c r="F27" s="28">
        <v>2509.1681472</v>
      </c>
      <c r="G27" s="29">
        <v>1.0273940000000001E-2</v>
      </c>
      <c r="H27" s="24" t="s">
        <v>151</v>
      </c>
    </row>
    <row r="28" spans="1:8" x14ac:dyDescent="0.2">
      <c r="A28" s="25">
        <v>22</v>
      </c>
      <c r="B28" s="26" t="s">
        <v>260</v>
      </c>
      <c r="C28" s="26" t="s">
        <v>261</v>
      </c>
      <c r="D28" s="26" t="s">
        <v>39</v>
      </c>
      <c r="E28" s="27">
        <v>2004174</v>
      </c>
      <c r="F28" s="28">
        <v>2437.4764187999999</v>
      </c>
      <c r="G28" s="29">
        <v>9.9803900000000004E-3</v>
      </c>
      <c r="H28" s="24" t="s">
        <v>151</v>
      </c>
    </row>
    <row r="29" spans="1:8" x14ac:dyDescent="0.2">
      <c r="A29" s="25">
        <v>23</v>
      </c>
      <c r="B29" s="26" t="s">
        <v>40</v>
      </c>
      <c r="C29" s="26" t="s">
        <v>41</v>
      </c>
      <c r="D29" s="26" t="s">
        <v>19</v>
      </c>
      <c r="E29" s="27">
        <v>832588</v>
      </c>
      <c r="F29" s="28">
        <v>2431.989548</v>
      </c>
      <c r="G29" s="29">
        <v>9.9579300000000003E-3</v>
      </c>
      <c r="H29" s="24" t="s">
        <v>151</v>
      </c>
    </row>
    <row r="30" spans="1:8" ht="25.5" x14ac:dyDescent="0.2">
      <c r="A30" s="25">
        <v>24</v>
      </c>
      <c r="B30" s="26" t="s">
        <v>352</v>
      </c>
      <c r="C30" s="26" t="s">
        <v>353</v>
      </c>
      <c r="D30" s="26" t="s">
        <v>210</v>
      </c>
      <c r="E30" s="27">
        <v>136432</v>
      </c>
      <c r="F30" s="28">
        <v>2429.7174879999998</v>
      </c>
      <c r="G30" s="29">
        <v>9.94863E-3</v>
      </c>
      <c r="H30" s="24" t="s">
        <v>151</v>
      </c>
    </row>
    <row r="31" spans="1:8" x14ac:dyDescent="0.2">
      <c r="A31" s="25">
        <v>25</v>
      </c>
      <c r="B31" s="26" t="s">
        <v>82</v>
      </c>
      <c r="C31" s="26" t="s">
        <v>83</v>
      </c>
      <c r="D31" s="26" t="s">
        <v>84</v>
      </c>
      <c r="E31" s="27">
        <v>1160050</v>
      </c>
      <c r="F31" s="28">
        <v>2313.8357299999998</v>
      </c>
      <c r="G31" s="29">
        <v>9.4741400000000007E-3</v>
      </c>
      <c r="H31" s="24" t="s">
        <v>151</v>
      </c>
    </row>
    <row r="32" spans="1:8" x14ac:dyDescent="0.2">
      <c r="A32" s="25">
        <v>26</v>
      </c>
      <c r="B32" s="26" t="s">
        <v>809</v>
      </c>
      <c r="C32" s="26" t="s">
        <v>810</v>
      </c>
      <c r="D32" s="26" t="s">
        <v>277</v>
      </c>
      <c r="E32" s="27">
        <v>118734</v>
      </c>
      <c r="F32" s="28">
        <v>2275.596477</v>
      </c>
      <c r="G32" s="29">
        <v>9.3175700000000007E-3</v>
      </c>
      <c r="H32" s="24" t="s">
        <v>151</v>
      </c>
    </row>
    <row r="33" spans="1:8" ht="25.5" x14ac:dyDescent="0.2">
      <c r="A33" s="25">
        <v>27</v>
      </c>
      <c r="B33" s="26" t="s">
        <v>225</v>
      </c>
      <c r="C33" s="26" t="s">
        <v>226</v>
      </c>
      <c r="D33" s="26" t="s">
        <v>210</v>
      </c>
      <c r="E33" s="27">
        <v>39723</v>
      </c>
      <c r="F33" s="28">
        <v>2241.3504134999998</v>
      </c>
      <c r="G33" s="29">
        <v>9.1773400000000008E-3</v>
      </c>
      <c r="H33" s="24" t="s">
        <v>151</v>
      </c>
    </row>
    <row r="34" spans="1:8" x14ac:dyDescent="0.2">
      <c r="A34" s="25">
        <v>28</v>
      </c>
      <c r="B34" s="26" t="s">
        <v>444</v>
      </c>
      <c r="C34" s="26" t="s">
        <v>445</v>
      </c>
      <c r="D34" s="26" t="s">
        <v>57</v>
      </c>
      <c r="E34" s="27">
        <v>130207</v>
      </c>
      <c r="F34" s="28">
        <v>2156.5534375000002</v>
      </c>
      <c r="G34" s="29">
        <v>8.8301400000000002E-3</v>
      </c>
      <c r="H34" s="24" t="s">
        <v>151</v>
      </c>
    </row>
    <row r="35" spans="1:8" x14ac:dyDescent="0.2">
      <c r="A35" s="25">
        <v>29</v>
      </c>
      <c r="B35" s="26" t="s">
        <v>234</v>
      </c>
      <c r="C35" s="26" t="s">
        <v>235</v>
      </c>
      <c r="D35" s="26" t="s">
        <v>198</v>
      </c>
      <c r="E35" s="27">
        <v>26061</v>
      </c>
      <c r="F35" s="28">
        <v>2151.4137329999999</v>
      </c>
      <c r="G35" s="29">
        <v>8.8090900000000003E-3</v>
      </c>
      <c r="H35" s="24" t="s">
        <v>151</v>
      </c>
    </row>
    <row r="36" spans="1:8" x14ac:dyDescent="0.2">
      <c r="A36" s="25">
        <v>30</v>
      </c>
      <c r="B36" s="26" t="s">
        <v>384</v>
      </c>
      <c r="C36" s="26" t="s">
        <v>385</v>
      </c>
      <c r="D36" s="26" t="s">
        <v>365</v>
      </c>
      <c r="E36" s="27">
        <v>81793</v>
      </c>
      <c r="F36" s="28">
        <v>2041.6759695000001</v>
      </c>
      <c r="G36" s="29">
        <v>8.3597700000000007E-3</v>
      </c>
      <c r="H36" s="24" t="s">
        <v>151</v>
      </c>
    </row>
    <row r="37" spans="1:8" x14ac:dyDescent="0.2">
      <c r="A37" s="25">
        <v>31</v>
      </c>
      <c r="B37" s="26" t="s">
        <v>241</v>
      </c>
      <c r="C37" s="26" t="s">
        <v>242</v>
      </c>
      <c r="D37" s="26" t="s">
        <v>113</v>
      </c>
      <c r="E37" s="27">
        <v>406125</v>
      </c>
      <c r="F37" s="28">
        <v>2011.5371250000001</v>
      </c>
      <c r="G37" s="29">
        <v>8.2363599999999999E-3</v>
      </c>
      <c r="H37" s="24" t="s">
        <v>151</v>
      </c>
    </row>
    <row r="38" spans="1:8" x14ac:dyDescent="0.2">
      <c r="A38" s="25">
        <v>32</v>
      </c>
      <c r="B38" s="26" t="s">
        <v>229</v>
      </c>
      <c r="C38" s="26" t="s">
        <v>230</v>
      </c>
      <c r="D38" s="26" t="s">
        <v>19</v>
      </c>
      <c r="E38" s="27">
        <v>511076</v>
      </c>
      <c r="F38" s="28">
        <v>1957.9321560000001</v>
      </c>
      <c r="G38" s="29">
        <v>8.0168700000000006E-3</v>
      </c>
      <c r="H38" s="24" t="s">
        <v>151</v>
      </c>
    </row>
    <row r="39" spans="1:8" x14ac:dyDescent="0.2">
      <c r="A39" s="25">
        <v>33</v>
      </c>
      <c r="B39" s="26" t="s">
        <v>114</v>
      </c>
      <c r="C39" s="26" t="s">
        <v>115</v>
      </c>
      <c r="D39" s="26" t="s">
        <v>116</v>
      </c>
      <c r="E39" s="27">
        <v>463177</v>
      </c>
      <c r="F39" s="28">
        <v>1928.669028</v>
      </c>
      <c r="G39" s="29">
        <v>7.8970499999999992E-3</v>
      </c>
      <c r="H39" s="24" t="s">
        <v>151</v>
      </c>
    </row>
    <row r="40" spans="1:8" x14ac:dyDescent="0.2">
      <c r="A40" s="25">
        <v>34</v>
      </c>
      <c r="B40" s="26" t="s">
        <v>411</v>
      </c>
      <c r="C40" s="26" t="s">
        <v>412</v>
      </c>
      <c r="D40" s="26" t="s">
        <v>39</v>
      </c>
      <c r="E40" s="27">
        <v>5324759</v>
      </c>
      <c r="F40" s="28">
        <v>1896.6791558</v>
      </c>
      <c r="G40" s="29">
        <v>7.7660699999999999E-3</v>
      </c>
      <c r="H40" s="24" t="s">
        <v>151</v>
      </c>
    </row>
    <row r="41" spans="1:8" x14ac:dyDescent="0.2">
      <c r="A41" s="25">
        <v>35</v>
      </c>
      <c r="B41" s="26" t="s">
        <v>360</v>
      </c>
      <c r="C41" s="26" t="s">
        <v>361</v>
      </c>
      <c r="D41" s="26" t="s">
        <v>362</v>
      </c>
      <c r="E41" s="27">
        <v>285600</v>
      </c>
      <c r="F41" s="28">
        <v>1874.1071999999999</v>
      </c>
      <c r="G41" s="29">
        <v>7.6736499999999997E-3</v>
      </c>
      <c r="H41" s="24" t="s">
        <v>151</v>
      </c>
    </row>
    <row r="42" spans="1:8" x14ac:dyDescent="0.2">
      <c r="A42" s="25">
        <v>36</v>
      </c>
      <c r="B42" s="26" t="s">
        <v>450</v>
      </c>
      <c r="C42" s="26" t="s">
        <v>451</v>
      </c>
      <c r="D42" s="26" t="s">
        <v>207</v>
      </c>
      <c r="E42" s="27">
        <v>101081</v>
      </c>
      <c r="F42" s="28">
        <v>1868.0274205000001</v>
      </c>
      <c r="G42" s="29">
        <v>7.6487500000000002E-3</v>
      </c>
      <c r="H42" s="24" t="s">
        <v>151</v>
      </c>
    </row>
    <row r="43" spans="1:8" x14ac:dyDescent="0.2">
      <c r="A43" s="25">
        <v>37</v>
      </c>
      <c r="B43" s="26" t="s">
        <v>415</v>
      </c>
      <c r="C43" s="26" t="s">
        <v>416</v>
      </c>
      <c r="D43" s="26" t="s">
        <v>39</v>
      </c>
      <c r="E43" s="27">
        <v>2956670</v>
      </c>
      <c r="F43" s="28">
        <v>1842.892411</v>
      </c>
      <c r="G43" s="29">
        <v>7.5458299999999999E-3</v>
      </c>
      <c r="H43" s="24" t="s">
        <v>151</v>
      </c>
    </row>
    <row r="44" spans="1:8" x14ac:dyDescent="0.2">
      <c r="A44" s="25">
        <v>38</v>
      </c>
      <c r="B44" s="26" t="s">
        <v>111</v>
      </c>
      <c r="C44" s="26" t="s">
        <v>112</v>
      </c>
      <c r="D44" s="26" t="s">
        <v>113</v>
      </c>
      <c r="E44" s="27">
        <v>336975</v>
      </c>
      <c r="F44" s="28">
        <v>1794.72885</v>
      </c>
      <c r="G44" s="29">
        <v>7.3486300000000001E-3</v>
      </c>
      <c r="H44" s="24" t="s">
        <v>151</v>
      </c>
    </row>
    <row r="45" spans="1:8" x14ac:dyDescent="0.2">
      <c r="A45" s="25">
        <v>39</v>
      </c>
      <c r="B45" s="26" t="s">
        <v>386</v>
      </c>
      <c r="C45" s="26" t="s">
        <v>387</v>
      </c>
      <c r="D45" s="26" t="s">
        <v>33</v>
      </c>
      <c r="E45" s="27">
        <v>52329</v>
      </c>
      <c r="F45" s="28">
        <v>1700.16921</v>
      </c>
      <c r="G45" s="29">
        <v>6.9614500000000001E-3</v>
      </c>
      <c r="H45" s="24" t="s">
        <v>151</v>
      </c>
    </row>
    <row r="46" spans="1:8" x14ac:dyDescent="0.2">
      <c r="A46" s="25">
        <v>40</v>
      </c>
      <c r="B46" s="26" t="s">
        <v>275</v>
      </c>
      <c r="C46" s="26" t="s">
        <v>276</v>
      </c>
      <c r="D46" s="26" t="s">
        <v>277</v>
      </c>
      <c r="E46" s="27">
        <v>66850</v>
      </c>
      <c r="F46" s="28">
        <v>1627.4298249999999</v>
      </c>
      <c r="G46" s="29">
        <v>6.6636100000000004E-3</v>
      </c>
      <c r="H46" s="24" t="s">
        <v>151</v>
      </c>
    </row>
    <row r="47" spans="1:8" x14ac:dyDescent="0.2">
      <c r="A47" s="25">
        <v>41</v>
      </c>
      <c r="B47" s="26" t="s">
        <v>718</v>
      </c>
      <c r="C47" s="26" t="s">
        <v>719</v>
      </c>
      <c r="D47" s="26" t="s">
        <v>33</v>
      </c>
      <c r="E47" s="27">
        <v>58272</v>
      </c>
      <c r="F47" s="28">
        <v>1444.9125120000001</v>
      </c>
      <c r="G47" s="29">
        <v>5.9162800000000003E-3</v>
      </c>
      <c r="H47" s="24" t="s">
        <v>151</v>
      </c>
    </row>
    <row r="48" spans="1:8" ht="25.5" x14ac:dyDescent="0.2">
      <c r="A48" s="25">
        <v>42</v>
      </c>
      <c r="B48" s="26" t="s">
        <v>130</v>
      </c>
      <c r="C48" s="26" t="s">
        <v>131</v>
      </c>
      <c r="D48" s="26" t="s">
        <v>25</v>
      </c>
      <c r="E48" s="27">
        <v>660253</v>
      </c>
      <c r="F48" s="28">
        <v>1432.6829846999999</v>
      </c>
      <c r="G48" s="29">
        <v>5.8662100000000002E-3</v>
      </c>
      <c r="H48" s="24" t="s">
        <v>151</v>
      </c>
    </row>
    <row r="49" spans="1:8" ht="25.5" x14ac:dyDescent="0.2">
      <c r="A49" s="25">
        <v>43</v>
      </c>
      <c r="B49" s="26" t="s">
        <v>199</v>
      </c>
      <c r="C49" s="26" t="s">
        <v>200</v>
      </c>
      <c r="D49" s="26" t="s">
        <v>201</v>
      </c>
      <c r="E49" s="27">
        <v>78987</v>
      </c>
      <c r="F49" s="28">
        <v>1413.07743</v>
      </c>
      <c r="G49" s="29">
        <v>5.7859299999999999E-3</v>
      </c>
      <c r="H49" s="24" t="s">
        <v>151</v>
      </c>
    </row>
    <row r="50" spans="1:8" ht="25.5" x14ac:dyDescent="0.2">
      <c r="A50" s="25">
        <v>44</v>
      </c>
      <c r="B50" s="26" t="s">
        <v>208</v>
      </c>
      <c r="C50" s="26" t="s">
        <v>209</v>
      </c>
      <c r="D50" s="26" t="s">
        <v>210</v>
      </c>
      <c r="E50" s="27">
        <v>68182</v>
      </c>
      <c r="F50" s="28">
        <v>1398.2423650000001</v>
      </c>
      <c r="G50" s="29">
        <v>5.7251899999999998E-3</v>
      </c>
      <c r="H50" s="24" t="s">
        <v>151</v>
      </c>
    </row>
    <row r="51" spans="1:8" x14ac:dyDescent="0.2">
      <c r="A51" s="25">
        <v>45</v>
      </c>
      <c r="B51" s="26" t="s">
        <v>786</v>
      </c>
      <c r="C51" s="26" t="s">
        <v>787</v>
      </c>
      <c r="D51" s="26" t="s">
        <v>280</v>
      </c>
      <c r="E51" s="27">
        <v>60650</v>
      </c>
      <c r="F51" s="28">
        <v>1355.3152250000001</v>
      </c>
      <c r="G51" s="29">
        <v>5.5494200000000002E-3</v>
      </c>
      <c r="H51" s="24" t="s">
        <v>151</v>
      </c>
    </row>
    <row r="52" spans="1:8" ht="25.5" x14ac:dyDescent="0.2">
      <c r="A52" s="25">
        <v>46</v>
      </c>
      <c r="B52" s="26" t="s">
        <v>472</v>
      </c>
      <c r="C52" s="26" t="s">
        <v>473</v>
      </c>
      <c r="D52" s="26" t="s">
        <v>224</v>
      </c>
      <c r="E52" s="27">
        <v>219378</v>
      </c>
      <c r="F52" s="28">
        <v>1283.580678</v>
      </c>
      <c r="G52" s="29">
        <v>5.2557000000000003E-3</v>
      </c>
      <c r="H52" s="24" t="s">
        <v>151</v>
      </c>
    </row>
    <row r="53" spans="1:8" ht="25.5" x14ac:dyDescent="0.2">
      <c r="A53" s="25">
        <v>47</v>
      </c>
      <c r="B53" s="26" t="s">
        <v>291</v>
      </c>
      <c r="C53" s="26" t="s">
        <v>292</v>
      </c>
      <c r="D53" s="26" t="s">
        <v>113</v>
      </c>
      <c r="E53" s="27">
        <v>99766</v>
      </c>
      <c r="F53" s="28">
        <v>1231.062557</v>
      </c>
      <c r="G53" s="29">
        <v>5.0406599999999998E-3</v>
      </c>
      <c r="H53" s="24" t="s">
        <v>151</v>
      </c>
    </row>
    <row r="54" spans="1:8" x14ac:dyDescent="0.2">
      <c r="A54" s="25">
        <v>48</v>
      </c>
      <c r="B54" s="26" t="s">
        <v>256</v>
      </c>
      <c r="C54" s="26" t="s">
        <v>257</v>
      </c>
      <c r="D54" s="26" t="s">
        <v>75</v>
      </c>
      <c r="E54" s="27">
        <v>235313</v>
      </c>
      <c r="F54" s="28">
        <v>1199.2727044999999</v>
      </c>
      <c r="G54" s="29">
        <v>4.91049E-3</v>
      </c>
      <c r="H54" s="24" t="s">
        <v>151</v>
      </c>
    </row>
    <row r="55" spans="1:8" ht="25.5" x14ac:dyDescent="0.2">
      <c r="A55" s="25">
        <v>49</v>
      </c>
      <c r="B55" s="26" t="s">
        <v>458</v>
      </c>
      <c r="C55" s="26" t="s">
        <v>459</v>
      </c>
      <c r="D55" s="26" t="s">
        <v>224</v>
      </c>
      <c r="E55" s="27">
        <v>112583</v>
      </c>
      <c r="F55" s="28">
        <v>1079.2769295000001</v>
      </c>
      <c r="G55" s="29">
        <v>4.4191600000000001E-3</v>
      </c>
      <c r="H55" s="24" t="s">
        <v>151</v>
      </c>
    </row>
    <row r="56" spans="1:8" x14ac:dyDescent="0.2">
      <c r="A56" s="25">
        <v>50</v>
      </c>
      <c r="B56" s="26" t="s">
        <v>100</v>
      </c>
      <c r="C56" s="26" t="s">
        <v>101</v>
      </c>
      <c r="D56" s="26" t="s">
        <v>36</v>
      </c>
      <c r="E56" s="27">
        <v>28964</v>
      </c>
      <c r="F56" s="28">
        <v>1009.018868</v>
      </c>
      <c r="G56" s="29">
        <v>4.1314899999999998E-3</v>
      </c>
      <c r="H56" s="24" t="s">
        <v>151</v>
      </c>
    </row>
    <row r="57" spans="1:8" x14ac:dyDescent="0.2">
      <c r="A57" s="25">
        <v>51</v>
      </c>
      <c r="B57" s="26" t="s">
        <v>370</v>
      </c>
      <c r="C57" s="26" t="s">
        <v>371</v>
      </c>
      <c r="D57" s="26" t="s">
        <v>30</v>
      </c>
      <c r="E57" s="27">
        <v>22500</v>
      </c>
      <c r="F57" s="28">
        <v>1007.29125</v>
      </c>
      <c r="G57" s="29">
        <v>4.1244200000000002E-3</v>
      </c>
      <c r="H57" s="24" t="s">
        <v>151</v>
      </c>
    </row>
    <row r="58" spans="1:8" x14ac:dyDescent="0.2">
      <c r="A58" s="25">
        <v>52</v>
      </c>
      <c r="B58" s="26" t="s">
        <v>55</v>
      </c>
      <c r="C58" s="26" t="s">
        <v>56</v>
      </c>
      <c r="D58" s="26" t="s">
        <v>57</v>
      </c>
      <c r="E58" s="27">
        <v>78262</v>
      </c>
      <c r="F58" s="28">
        <v>971.15315799999996</v>
      </c>
      <c r="G58" s="29">
        <v>3.9764500000000003E-3</v>
      </c>
      <c r="H58" s="24" t="s">
        <v>151</v>
      </c>
    </row>
    <row r="59" spans="1:8" x14ac:dyDescent="0.2">
      <c r="A59" s="25">
        <v>53</v>
      </c>
      <c r="B59" s="26" t="s">
        <v>400</v>
      </c>
      <c r="C59" s="26" t="s">
        <v>401</v>
      </c>
      <c r="D59" s="26" t="s">
        <v>251</v>
      </c>
      <c r="E59" s="27">
        <v>32790</v>
      </c>
      <c r="F59" s="28">
        <v>949.95908999999995</v>
      </c>
      <c r="G59" s="29">
        <v>3.88967E-3</v>
      </c>
      <c r="H59" s="24" t="s">
        <v>151</v>
      </c>
    </row>
    <row r="60" spans="1:8" x14ac:dyDescent="0.2">
      <c r="A60" s="25">
        <v>54</v>
      </c>
      <c r="B60" s="26" t="s">
        <v>95</v>
      </c>
      <c r="C60" s="26" t="s">
        <v>96</v>
      </c>
      <c r="D60" s="26" t="s">
        <v>97</v>
      </c>
      <c r="E60" s="27">
        <v>21091</v>
      </c>
      <c r="F60" s="28">
        <v>923.55379900000003</v>
      </c>
      <c r="G60" s="29">
        <v>3.7815499999999998E-3</v>
      </c>
      <c r="H60" s="24" t="s">
        <v>151</v>
      </c>
    </row>
    <row r="61" spans="1:8" x14ac:dyDescent="0.2">
      <c r="A61" s="25">
        <v>55</v>
      </c>
      <c r="B61" s="26" t="s">
        <v>20</v>
      </c>
      <c r="C61" s="26" t="s">
        <v>21</v>
      </c>
      <c r="D61" s="26" t="s">
        <v>22</v>
      </c>
      <c r="E61" s="27">
        <v>66000</v>
      </c>
      <c r="F61" s="28">
        <v>240.00899999999999</v>
      </c>
      <c r="G61" s="29">
        <v>9.8273000000000002E-4</v>
      </c>
      <c r="H61" s="24" t="s">
        <v>151</v>
      </c>
    </row>
    <row r="62" spans="1:8" x14ac:dyDescent="0.2">
      <c r="A62" s="25">
        <v>56</v>
      </c>
      <c r="B62" s="26" t="s">
        <v>733</v>
      </c>
      <c r="C62" s="26" t="s">
        <v>734</v>
      </c>
      <c r="D62" s="26" t="s">
        <v>277</v>
      </c>
      <c r="E62" s="27">
        <v>2275</v>
      </c>
      <c r="F62" s="28">
        <v>109.9245875</v>
      </c>
      <c r="G62" s="29">
        <v>4.5009E-4</v>
      </c>
      <c r="H62" s="24" t="s">
        <v>151</v>
      </c>
    </row>
    <row r="63" spans="1:8" x14ac:dyDescent="0.2">
      <c r="A63" s="22"/>
      <c r="B63" s="22"/>
      <c r="C63" s="23" t="s">
        <v>150</v>
      </c>
      <c r="D63" s="22"/>
      <c r="E63" s="22" t="s">
        <v>151</v>
      </c>
      <c r="F63" s="30">
        <v>160305.5265068</v>
      </c>
      <c r="G63" s="31">
        <v>0.65638068999999999</v>
      </c>
      <c r="H63" s="24" t="s">
        <v>151</v>
      </c>
    </row>
    <row r="64" spans="1:8" x14ac:dyDescent="0.2">
      <c r="A64" s="22"/>
      <c r="B64" s="22"/>
      <c r="C64" s="32"/>
      <c r="D64" s="22"/>
      <c r="E64" s="22"/>
      <c r="F64" s="33"/>
      <c r="G64" s="33"/>
      <c r="H64" s="24" t="s">
        <v>151</v>
      </c>
    </row>
    <row r="65" spans="1:8" x14ac:dyDescent="0.2">
      <c r="A65" s="22"/>
      <c r="B65" s="22"/>
      <c r="C65" s="23" t="s">
        <v>152</v>
      </c>
      <c r="D65" s="22"/>
      <c r="E65" s="22"/>
      <c r="F65" s="22"/>
      <c r="G65" s="22"/>
      <c r="H65" s="24" t="s">
        <v>151</v>
      </c>
    </row>
    <row r="66" spans="1:8" x14ac:dyDescent="0.2">
      <c r="A66" s="22"/>
      <c r="B66" s="22"/>
      <c r="C66" s="23" t="s">
        <v>150</v>
      </c>
      <c r="D66" s="22"/>
      <c r="E66" s="22" t="s">
        <v>151</v>
      </c>
      <c r="F66" s="34" t="s">
        <v>153</v>
      </c>
      <c r="G66" s="31">
        <v>0</v>
      </c>
      <c r="H66" s="24" t="s">
        <v>151</v>
      </c>
    </row>
    <row r="67" spans="1:8" x14ac:dyDescent="0.2">
      <c r="A67" s="22"/>
      <c r="B67" s="22"/>
      <c r="C67" s="32"/>
      <c r="D67" s="22"/>
      <c r="E67" s="22"/>
      <c r="F67" s="33"/>
      <c r="G67" s="33"/>
      <c r="H67" s="24" t="s">
        <v>151</v>
      </c>
    </row>
    <row r="68" spans="1:8" x14ac:dyDescent="0.2">
      <c r="A68" s="22"/>
      <c r="B68" s="22"/>
      <c r="C68" s="23" t="s">
        <v>154</v>
      </c>
      <c r="D68" s="22"/>
      <c r="E68" s="22"/>
      <c r="F68" s="22"/>
      <c r="G68" s="22"/>
      <c r="H68" s="24" t="s">
        <v>151</v>
      </c>
    </row>
    <row r="69" spans="1:8" x14ac:dyDescent="0.2">
      <c r="A69" s="22"/>
      <c r="B69" s="22"/>
      <c r="C69" s="23" t="s">
        <v>150</v>
      </c>
      <c r="D69" s="22"/>
      <c r="E69" s="22" t="s">
        <v>151</v>
      </c>
      <c r="F69" s="34" t="s">
        <v>153</v>
      </c>
      <c r="G69" s="31">
        <v>0</v>
      </c>
      <c r="H69" s="24" t="s">
        <v>151</v>
      </c>
    </row>
    <row r="70" spans="1:8" x14ac:dyDescent="0.2">
      <c r="A70" s="22"/>
      <c r="B70" s="22"/>
      <c r="C70" s="32"/>
      <c r="D70" s="22"/>
      <c r="E70" s="22"/>
      <c r="F70" s="33"/>
      <c r="G70" s="33"/>
      <c r="H70" s="24" t="s">
        <v>151</v>
      </c>
    </row>
    <row r="71" spans="1:8" x14ac:dyDescent="0.2">
      <c r="A71" s="22"/>
      <c r="B71" s="22"/>
      <c r="C71" s="23" t="s">
        <v>155</v>
      </c>
      <c r="D71" s="22"/>
      <c r="E71" s="22"/>
      <c r="F71" s="22"/>
      <c r="G71" s="22"/>
      <c r="H71" s="24" t="s">
        <v>151</v>
      </c>
    </row>
    <row r="72" spans="1:8" x14ac:dyDescent="0.2">
      <c r="A72" s="22"/>
      <c r="B72" s="22"/>
      <c r="C72" s="23" t="s">
        <v>150</v>
      </c>
      <c r="D72" s="22"/>
      <c r="E72" s="22" t="s">
        <v>151</v>
      </c>
      <c r="F72" s="34" t="s">
        <v>153</v>
      </c>
      <c r="G72" s="31">
        <v>0</v>
      </c>
      <c r="H72" s="24" t="s">
        <v>151</v>
      </c>
    </row>
    <row r="73" spans="1:8" x14ac:dyDescent="0.2">
      <c r="A73" s="22"/>
      <c r="B73" s="22"/>
      <c r="C73" s="32"/>
      <c r="D73" s="22"/>
      <c r="E73" s="22"/>
      <c r="F73" s="33"/>
      <c r="G73" s="33"/>
      <c r="H73" s="24" t="s">
        <v>151</v>
      </c>
    </row>
    <row r="74" spans="1:8" x14ac:dyDescent="0.2">
      <c r="A74" s="22"/>
      <c r="B74" s="22"/>
      <c r="C74" s="23" t="s">
        <v>156</v>
      </c>
      <c r="D74" s="22"/>
      <c r="E74" s="22"/>
      <c r="F74" s="33"/>
      <c r="G74" s="33"/>
      <c r="H74" s="24" t="s">
        <v>151</v>
      </c>
    </row>
    <row r="75" spans="1:8" x14ac:dyDescent="0.2">
      <c r="A75" s="22"/>
      <c r="B75" s="22"/>
      <c r="C75" s="23" t="s">
        <v>150</v>
      </c>
      <c r="D75" s="22"/>
      <c r="E75" s="22" t="s">
        <v>151</v>
      </c>
      <c r="F75" s="34" t="s">
        <v>153</v>
      </c>
      <c r="G75" s="31">
        <v>0</v>
      </c>
      <c r="H75" s="24" t="s">
        <v>151</v>
      </c>
    </row>
    <row r="76" spans="1:8" x14ac:dyDescent="0.2">
      <c r="A76" s="22"/>
      <c r="B76" s="22"/>
      <c r="C76" s="32"/>
      <c r="D76" s="22"/>
      <c r="E76" s="22"/>
      <c r="F76" s="33"/>
      <c r="G76" s="33"/>
      <c r="H76" s="24" t="s">
        <v>151</v>
      </c>
    </row>
    <row r="77" spans="1:8" x14ac:dyDescent="0.2">
      <c r="A77" s="22"/>
      <c r="B77" s="22"/>
      <c r="C77" s="23" t="s">
        <v>157</v>
      </c>
      <c r="D77" s="22"/>
      <c r="E77" s="22"/>
      <c r="F77" s="33"/>
      <c r="G77" s="33"/>
      <c r="H77" s="24" t="s">
        <v>151</v>
      </c>
    </row>
    <row r="78" spans="1:8" x14ac:dyDescent="0.2">
      <c r="A78" s="25">
        <v>1</v>
      </c>
      <c r="B78" s="26"/>
      <c r="C78" s="26" t="s">
        <v>1019</v>
      </c>
      <c r="D78" s="26" t="s">
        <v>670</v>
      </c>
      <c r="E78" s="27">
        <v>-2275</v>
      </c>
      <c r="F78" s="28">
        <v>-110.6742</v>
      </c>
      <c r="G78" s="29">
        <f>F78/$F$150</f>
        <v>-4.5316218662733534E-4</v>
      </c>
      <c r="H78" s="24" t="s">
        <v>151</v>
      </c>
    </row>
    <row r="79" spans="1:8" x14ac:dyDescent="0.2">
      <c r="A79" s="25">
        <v>2</v>
      </c>
      <c r="B79" s="26"/>
      <c r="C79" s="26" t="s">
        <v>1020</v>
      </c>
      <c r="D79" s="26" t="s">
        <v>670</v>
      </c>
      <c r="E79" s="27">
        <v>-1400</v>
      </c>
      <c r="F79" s="28">
        <v>-157.45310000000001</v>
      </c>
      <c r="G79" s="29">
        <f t="shared" ref="G79:G90" si="0">F79/$F$150</f>
        <v>-6.4470121389856446E-4</v>
      </c>
      <c r="H79" s="24" t="s">
        <v>151</v>
      </c>
    </row>
    <row r="80" spans="1:8" x14ac:dyDescent="0.2">
      <c r="A80" s="25">
        <v>3</v>
      </c>
      <c r="B80" s="26"/>
      <c r="C80" s="26" t="s">
        <v>1021</v>
      </c>
      <c r="D80" s="26" t="s">
        <v>670</v>
      </c>
      <c r="E80" s="27">
        <v>-26250</v>
      </c>
      <c r="F80" s="28">
        <v>-221.40562499999999</v>
      </c>
      <c r="G80" s="29">
        <f t="shared" si="0"/>
        <v>-9.06558684468393E-4</v>
      </c>
      <c r="H80" s="24" t="s">
        <v>151</v>
      </c>
    </row>
    <row r="81" spans="1:8" x14ac:dyDescent="0.2">
      <c r="A81" s="25">
        <v>4</v>
      </c>
      <c r="B81" s="26"/>
      <c r="C81" s="26" t="s">
        <v>986</v>
      </c>
      <c r="D81" s="26" t="s">
        <v>670</v>
      </c>
      <c r="E81" s="27">
        <v>-13200</v>
      </c>
      <c r="F81" s="28">
        <v>-238.1412</v>
      </c>
      <c r="G81" s="29">
        <f t="shared" si="0"/>
        <v>-9.7508350562333038E-4</v>
      </c>
      <c r="H81" s="24" t="s">
        <v>151</v>
      </c>
    </row>
    <row r="82" spans="1:8" x14ac:dyDescent="0.2">
      <c r="A82" s="25">
        <v>5</v>
      </c>
      <c r="B82" s="26"/>
      <c r="C82" s="26" t="s">
        <v>1022</v>
      </c>
      <c r="D82" s="26" t="s">
        <v>670</v>
      </c>
      <c r="E82" s="27">
        <v>-203500</v>
      </c>
      <c r="F82" s="28">
        <v>-296.11284999999998</v>
      </c>
      <c r="G82" s="29">
        <f t="shared" si="0"/>
        <v>-1.2124519228009071E-3</v>
      </c>
      <c r="H82" s="24" t="s">
        <v>151</v>
      </c>
    </row>
    <row r="83" spans="1:8" x14ac:dyDescent="0.2">
      <c r="A83" s="25">
        <v>6</v>
      </c>
      <c r="B83" s="26"/>
      <c r="C83" s="26" t="s">
        <v>979</v>
      </c>
      <c r="D83" s="26" t="s">
        <v>670</v>
      </c>
      <c r="E83" s="27">
        <v>-52500</v>
      </c>
      <c r="F83" s="28">
        <v>-600.4425</v>
      </c>
      <c r="G83" s="29">
        <f t="shared" si="0"/>
        <v>-2.4585480287545227E-3</v>
      </c>
      <c r="H83" s="24" t="s">
        <v>151</v>
      </c>
    </row>
    <row r="84" spans="1:8" x14ac:dyDescent="0.2">
      <c r="A84" s="25">
        <v>7</v>
      </c>
      <c r="B84" s="26"/>
      <c r="C84" s="26" t="s">
        <v>1023</v>
      </c>
      <c r="D84" s="26" t="s">
        <v>670</v>
      </c>
      <c r="E84" s="27">
        <v>-22500</v>
      </c>
      <c r="F84" s="28">
        <v>-1012.5337500000001</v>
      </c>
      <c r="G84" s="29">
        <f t="shared" si="0"/>
        <v>-4.1458805049774542E-3</v>
      </c>
      <c r="H84" s="24" t="s">
        <v>151</v>
      </c>
    </row>
    <row r="85" spans="1:8" x14ac:dyDescent="0.2">
      <c r="A85" s="25">
        <v>8</v>
      </c>
      <c r="B85" s="26"/>
      <c r="C85" s="26" t="s">
        <v>972</v>
      </c>
      <c r="D85" s="26" t="s">
        <v>670</v>
      </c>
      <c r="E85" s="27">
        <v>-67450</v>
      </c>
      <c r="F85" s="28">
        <v>-1104.8647249999999</v>
      </c>
      <c r="G85" s="29">
        <f t="shared" si="0"/>
        <v>-4.5239352505679689E-3</v>
      </c>
      <c r="H85" s="24" t="s">
        <v>151</v>
      </c>
    </row>
    <row r="86" spans="1:8" x14ac:dyDescent="0.2">
      <c r="A86" s="25">
        <v>9</v>
      </c>
      <c r="B86" s="26"/>
      <c r="C86" s="26" t="s">
        <v>996</v>
      </c>
      <c r="D86" s="26" t="s">
        <v>670</v>
      </c>
      <c r="E86" s="27">
        <v>-120500</v>
      </c>
      <c r="F86" s="28">
        <v>-1206.8677499999999</v>
      </c>
      <c r="G86" s="29">
        <f t="shared" si="0"/>
        <v>-4.9415927882018778E-3</v>
      </c>
      <c r="H86" s="24" t="s">
        <v>151</v>
      </c>
    </row>
    <row r="87" spans="1:8" x14ac:dyDescent="0.2">
      <c r="A87" s="25">
        <v>10</v>
      </c>
      <c r="B87" s="26"/>
      <c r="C87" s="26" t="s">
        <v>978</v>
      </c>
      <c r="D87" s="26" t="s">
        <v>670</v>
      </c>
      <c r="E87" s="27">
        <v>-33150</v>
      </c>
      <c r="F87" s="28">
        <v>-1240.9702500000001</v>
      </c>
      <c r="G87" s="29">
        <f t="shared" si="0"/>
        <v>-5.0812275311632798E-3</v>
      </c>
      <c r="H87" s="24" t="s">
        <v>151</v>
      </c>
    </row>
    <row r="88" spans="1:8" x14ac:dyDescent="0.2">
      <c r="A88" s="25">
        <v>11</v>
      </c>
      <c r="B88" s="26"/>
      <c r="C88" s="26" t="s">
        <v>1024</v>
      </c>
      <c r="D88" s="26" t="s">
        <v>670</v>
      </c>
      <c r="E88" s="27">
        <v>-66850</v>
      </c>
      <c r="F88" s="28">
        <v>-1638.8946000000001</v>
      </c>
      <c r="G88" s="29">
        <f t="shared" si="0"/>
        <v>-6.7105527809347811E-3</v>
      </c>
      <c r="H88" s="24" t="s">
        <v>151</v>
      </c>
    </row>
    <row r="89" spans="1:8" x14ac:dyDescent="0.2">
      <c r="A89" s="25">
        <v>12</v>
      </c>
      <c r="B89" s="26"/>
      <c r="C89" s="26" t="s">
        <v>995</v>
      </c>
      <c r="D89" s="26" t="s">
        <v>670</v>
      </c>
      <c r="E89" s="27">
        <v>-166800</v>
      </c>
      <c r="F89" s="28">
        <v>-3119.0765999999999</v>
      </c>
      <c r="G89" s="29">
        <f t="shared" si="0"/>
        <v>-1.2771247249260936E-2</v>
      </c>
      <c r="H89" s="24" t="s">
        <v>151</v>
      </c>
    </row>
    <row r="90" spans="1:8" x14ac:dyDescent="0.2">
      <c r="A90" s="25">
        <v>13</v>
      </c>
      <c r="B90" s="26"/>
      <c r="C90" s="26" t="s">
        <v>959</v>
      </c>
      <c r="D90" s="26" t="s">
        <v>670</v>
      </c>
      <c r="E90" s="27">
        <v>-192500</v>
      </c>
      <c r="F90" s="28">
        <v>-5750.1674999999996</v>
      </c>
      <c r="G90" s="29">
        <f t="shared" si="0"/>
        <v>-2.3544407619602747E-2</v>
      </c>
      <c r="H90" s="24" t="s">
        <v>151</v>
      </c>
    </row>
    <row r="91" spans="1:8" x14ac:dyDescent="0.2">
      <c r="A91" s="22"/>
      <c r="B91" s="22"/>
      <c r="C91" s="23" t="s">
        <v>150</v>
      </c>
      <c r="D91" s="22"/>
      <c r="E91" s="22" t="s">
        <v>151</v>
      </c>
      <c r="F91" s="30">
        <f>SUM(F78:F90)</f>
        <v>-16697.604650000001</v>
      </c>
      <c r="G91" s="31">
        <f>SUM(G78:G90)</f>
        <v>-6.8369349266882096E-2</v>
      </c>
      <c r="H91" s="24" t="s">
        <v>151</v>
      </c>
    </row>
    <row r="92" spans="1:8" x14ac:dyDescent="0.2">
      <c r="A92" s="22"/>
      <c r="B92" s="22"/>
      <c r="C92" s="32"/>
      <c r="D92" s="22"/>
      <c r="E92" s="22"/>
      <c r="F92" s="33"/>
      <c r="G92" s="33"/>
      <c r="H92" s="24" t="s">
        <v>151</v>
      </c>
    </row>
    <row r="93" spans="1:8" x14ac:dyDescent="0.2">
      <c r="A93" s="22"/>
      <c r="B93" s="22"/>
      <c r="C93" s="23" t="s">
        <v>158</v>
      </c>
      <c r="D93" s="22"/>
      <c r="E93" s="22"/>
      <c r="F93" s="30">
        <f>F63</f>
        <v>160305.5265068</v>
      </c>
      <c r="G93" s="31">
        <f>G63</f>
        <v>0.65638068999999999</v>
      </c>
      <c r="H93" s="24" t="s">
        <v>151</v>
      </c>
    </row>
    <row r="94" spans="1:8" x14ac:dyDescent="0.2">
      <c r="A94" s="22"/>
      <c r="B94" s="22"/>
      <c r="C94" s="32"/>
      <c r="D94" s="22"/>
      <c r="E94" s="22"/>
      <c r="F94" s="33"/>
      <c r="G94" s="33"/>
      <c r="H94" s="24" t="s">
        <v>151</v>
      </c>
    </row>
    <row r="95" spans="1:8" x14ac:dyDescent="0.2">
      <c r="A95" s="22"/>
      <c r="B95" s="22"/>
      <c r="C95" s="23" t="s">
        <v>159</v>
      </c>
      <c r="D95" s="22"/>
      <c r="E95" s="22"/>
      <c r="F95" s="33"/>
      <c r="G95" s="33"/>
      <c r="H95" s="24" t="s">
        <v>151</v>
      </c>
    </row>
    <row r="96" spans="1:8" x14ac:dyDescent="0.2">
      <c r="A96" s="22"/>
      <c r="B96" s="22"/>
      <c r="C96" s="23" t="s">
        <v>10</v>
      </c>
      <c r="D96" s="22"/>
      <c r="E96" s="22"/>
      <c r="F96" s="33"/>
      <c r="G96" s="33"/>
      <c r="H96" s="24" t="s">
        <v>151</v>
      </c>
    </row>
    <row r="97" spans="1:8" x14ac:dyDescent="0.2">
      <c r="A97" s="22"/>
      <c r="B97" s="22"/>
      <c r="C97" s="23" t="s">
        <v>150</v>
      </c>
      <c r="D97" s="22"/>
      <c r="E97" s="22" t="s">
        <v>151</v>
      </c>
      <c r="F97" s="34" t="s">
        <v>153</v>
      </c>
      <c r="G97" s="31">
        <v>0</v>
      </c>
      <c r="H97" s="24" t="s">
        <v>151</v>
      </c>
    </row>
    <row r="98" spans="1:8" x14ac:dyDescent="0.2">
      <c r="A98" s="22"/>
      <c r="B98" s="22"/>
      <c r="C98" s="32"/>
      <c r="D98" s="22"/>
      <c r="E98" s="22"/>
      <c r="F98" s="33"/>
      <c r="G98" s="33"/>
      <c r="H98" s="24" t="s">
        <v>151</v>
      </c>
    </row>
    <row r="99" spans="1:8" x14ac:dyDescent="0.2">
      <c r="A99" s="22"/>
      <c r="B99" s="22"/>
      <c r="C99" s="23" t="s">
        <v>160</v>
      </c>
      <c r="D99" s="22"/>
      <c r="E99" s="22"/>
      <c r="F99" s="22"/>
      <c r="G99" s="22"/>
      <c r="H99" s="24" t="s">
        <v>151</v>
      </c>
    </row>
    <row r="100" spans="1:8" x14ac:dyDescent="0.2">
      <c r="A100" s="22"/>
      <c r="B100" s="22"/>
      <c r="C100" s="23" t="s">
        <v>150</v>
      </c>
      <c r="D100" s="22"/>
      <c r="E100" s="22" t="s">
        <v>151</v>
      </c>
      <c r="F100" s="34" t="s">
        <v>153</v>
      </c>
      <c r="G100" s="31">
        <v>0</v>
      </c>
      <c r="H100" s="24" t="s">
        <v>151</v>
      </c>
    </row>
    <row r="101" spans="1:8" x14ac:dyDescent="0.2">
      <c r="A101" s="22"/>
      <c r="B101" s="22"/>
      <c r="C101" s="32"/>
      <c r="D101" s="22"/>
      <c r="E101" s="22"/>
      <c r="F101" s="33"/>
      <c r="G101" s="33"/>
      <c r="H101" s="24" t="s">
        <v>151</v>
      </c>
    </row>
    <row r="102" spans="1:8" x14ac:dyDescent="0.2">
      <c r="A102" s="22"/>
      <c r="B102" s="22"/>
      <c r="C102" s="23" t="s">
        <v>161</v>
      </c>
      <c r="D102" s="22"/>
      <c r="E102" s="22"/>
      <c r="F102" s="22"/>
      <c r="G102" s="22"/>
      <c r="H102" s="24" t="s">
        <v>151</v>
      </c>
    </row>
    <row r="103" spans="1:8" x14ac:dyDescent="0.2">
      <c r="A103" s="25">
        <v>1</v>
      </c>
      <c r="B103" s="26" t="s">
        <v>671</v>
      </c>
      <c r="C103" s="26" t="s">
        <v>1028</v>
      </c>
      <c r="D103" s="26" t="s">
        <v>538</v>
      </c>
      <c r="E103" s="27">
        <v>10500000</v>
      </c>
      <c r="F103" s="28">
        <v>10668.745500000001</v>
      </c>
      <c r="G103" s="29">
        <v>4.3683819999999998E-2</v>
      </c>
      <c r="H103" s="24">
        <v>6.7938999999999998</v>
      </c>
    </row>
    <row r="104" spans="1:8" x14ac:dyDescent="0.2">
      <c r="A104" s="25">
        <v>2</v>
      </c>
      <c r="B104" s="26" t="s">
        <v>843</v>
      </c>
      <c r="C104" s="26" t="s">
        <v>1036</v>
      </c>
      <c r="D104" s="26" t="s">
        <v>538</v>
      </c>
      <c r="E104" s="27">
        <v>5000000</v>
      </c>
      <c r="F104" s="28">
        <v>5063.3549999999996</v>
      </c>
      <c r="G104" s="29">
        <v>2.0732210000000001E-2</v>
      </c>
      <c r="H104" s="24">
        <v>6.8217999999999996</v>
      </c>
    </row>
    <row r="105" spans="1:8" x14ac:dyDescent="0.2">
      <c r="A105" s="25">
        <v>3</v>
      </c>
      <c r="B105" s="26" t="s">
        <v>625</v>
      </c>
      <c r="C105" s="26" t="s">
        <v>626</v>
      </c>
      <c r="D105" s="26" t="s">
        <v>538</v>
      </c>
      <c r="E105" s="27">
        <v>4500000</v>
      </c>
      <c r="F105" s="28">
        <v>4597.8705</v>
      </c>
      <c r="G105" s="29">
        <v>1.8826260000000001E-2</v>
      </c>
      <c r="H105" s="24">
        <v>6.8952999999999998</v>
      </c>
    </row>
    <row r="106" spans="1:8" x14ac:dyDescent="0.2">
      <c r="A106" s="25">
        <v>4</v>
      </c>
      <c r="B106" s="26" t="s">
        <v>686</v>
      </c>
      <c r="C106" s="26" t="s">
        <v>1033</v>
      </c>
      <c r="D106" s="26" t="s">
        <v>538</v>
      </c>
      <c r="E106" s="27">
        <v>3000000</v>
      </c>
      <c r="F106" s="28">
        <v>3081.9</v>
      </c>
      <c r="G106" s="29">
        <v>1.261903E-2</v>
      </c>
      <c r="H106" s="24">
        <v>6.8681000000000001</v>
      </c>
    </row>
    <row r="107" spans="1:8" x14ac:dyDescent="0.2">
      <c r="A107" s="25">
        <v>5</v>
      </c>
      <c r="B107" s="26" t="s">
        <v>722</v>
      </c>
      <c r="C107" s="26" t="s">
        <v>723</v>
      </c>
      <c r="D107" s="26" t="s">
        <v>538</v>
      </c>
      <c r="E107" s="27">
        <v>500000</v>
      </c>
      <c r="F107" s="28">
        <v>511.0915</v>
      </c>
      <c r="G107" s="29">
        <v>2.0926999999999999E-3</v>
      </c>
      <c r="H107" s="24">
        <v>6.8228999999999997</v>
      </c>
    </row>
    <row r="108" spans="1:8" x14ac:dyDescent="0.2">
      <c r="A108" s="25">
        <v>6</v>
      </c>
      <c r="B108" s="26" t="s">
        <v>844</v>
      </c>
      <c r="C108" s="26" t="s">
        <v>845</v>
      </c>
      <c r="D108" s="26" t="s">
        <v>538</v>
      </c>
      <c r="E108" s="27">
        <v>500000</v>
      </c>
      <c r="F108" s="28">
        <v>505.73950000000002</v>
      </c>
      <c r="G108" s="29">
        <v>2.0707799999999999E-3</v>
      </c>
      <c r="H108" s="24">
        <v>6.7877999999999998</v>
      </c>
    </row>
    <row r="109" spans="1:8" x14ac:dyDescent="0.2">
      <c r="A109" s="22"/>
      <c r="B109" s="22"/>
      <c r="C109" s="23" t="s">
        <v>150</v>
      </c>
      <c r="D109" s="22"/>
      <c r="E109" s="22" t="s">
        <v>151</v>
      </c>
      <c r="F109" s="30">
        <v>24428.702000000001</v>
      </c>
      <c r="G109" s="31">
        <v>0.1000248</v>
      </c>
      <c r="H109" s="24" t="s">
        <v>151</v>
      </c>
    </row>
    <row r="110" spans="1:8" x14ac:dyDescent="0.2">
      <c r="A110" s="22"/>
      <c r="B110" s="22"/>
      <c r="C110" s="32"/>
      <c r="D110" s="22"/>
      <c r="E110" s="22"/>
      <c r="F110" s="33"/>
      <c r="G110" s="33"/>
      <c r="H110" s="24" t="s">
        <v>151</v>
      </c>
    </row>
    <row r="111" spans="1:8" x14ac:dyDescent="0.2">
      <c r="A111" s="22"/>
      <c r="B111" s="22"/>
      <c r="C111" s="23" t="s">
        <v>162</v>
      </c>
      <c r="D111" s="22"/>
      <c r="E111" s="22"/>
      <c r="F111" s="33"/>
      <c r="G111" s="33"/>
      <c r="H111" s="24" t="s">
        <v>151</v>
      </c>
    </row>
    <row r="112" spans="1:8" x14ac:dyDescent="0.2">
      <c r="A112" s="22"/>
      <c r="B112" s="22"/>
      <c r="C112" s="23" t="s">
        <v>150</v>
      </c>
      <c r="D112" s="22"/>
      <c r="E112" s="22" t="s">
        <v>151</v>
      </c>
      <c r="F112" s="34" t="s">
        <v>153</v>
      </c>
      <c r="G112" s="31">
        <v>0</v>
      </c>
      <c r="H112" s="24" t="s">
        <v>151</v>
      </c>
    </row>
    <row r="113" spans="1:8" x14ac:dyDescent="0.2">
      <c r="A113" s="22"/>
      <c r="B113" s="22"/>
      <c r="C113" s="32"/>
      <c r="D113" s="22"/>
      <c r="E113" s="22"/>
      <c r="F113" s="33"/>
      <c r="G113" s="33"/>
      <c r="H113" s="24" t="s">
        <v>151</v>
      </c>
    </row>
    <row r="114" spans="1:8" x14ac:dyDescent="0.2">
      <c r="A114" s="22"/>
      <c r="B114" s="22"/>
      <c r="C114" s="23" t="s">
        <v>163</v>
      </c>
      <c r="D114" s="22"/>
      <c r="E114" s="22"/>
      <c r="F114" s="30">
        <v>24428.702000000001</v>
      </c>
      <c r="G114" s="31">
        <v>0.1000248</v>
      </c>
      <c r="H114" s="24" t="s">
        <v>151</v>
      </c>
    </row>
    <row r="115" spans="1:8" x14ac:dyDescent="0.2">
      <c r="A115" s="22"/>
      <c r="B115" s="22"/>
      <c r="C115" s="32"/>
      <c r="D115" s="22"/>
      <c r="E115" s="22"/>
      <c r="F115" s="33"/>
      <c r="G115" s="33"/>
      <c r="H115" s="24" t="s">
        <v>151</v>
      </c>
    </row>
    <row r="116" spans="1:8" x14ac:dyDescent="0.2">
      <c r="A116" s="22"/>
      <c r="B116" s="22"/>
      <c r="C116" s="23" t="s">
        <v>164</v>
      </c>
      <c r="D116" s="22"/>
      <c r="E116" s="22"/>
      <c r="F116" s="33"/>
      <c r="G116" s="33"/>
      <c r="H116" s="24" t="s">
        <v>151</v>
      </c>
    </row>
    <row r="117" spans="1:8" x14ac:dyDescent="0.2">
      <c r="A117" s="22"/>
      <c r="B117" s="22"/>
      <c r="C117" s="23" t="s">
        <v>165</v>
      </c>
      <c r="D117" s="22"/>
      <c r="E117" s="22"/>
      <c r="F117" s="33"/>
      <c r="G117" s="33"/>
      <c r="H117" s="24" t="s">
        <v>151</v>
      </c>
    </row>
    <row r="118" spans="1:8" x14ac:dyDescent="0.2">
      <c r="A118" s="22"/>
      <c r="B118" s="22"/>
      <c r="C118" s="23" t="s">
        <v>150</v>
      </c>
      <c r="D118" s="22"/>
      <c r="E118" s="22" t="s">
        <v>151</v>
      </c>
      <c r="F118" s="34" t="s">
        <v>153</v>
      </c>
      <c r="G118" s="31">
        <v>0</v>
      </c>
      <c r="H118" s="24" t="s">
        <v>151</v>
      </c>
    </row>
    <row r="119" spans="1:8" x14ac:dyDescent="0.2">
      <c r="A119" s="22"/>
      <c r="B119" s="22"/>
      <c r="C119" s="32"/>
      <c r="D119" s="22"/>
      <c r="E119" s="22"/>
      <c r="F119" s="33"/>
      <c r="G119" s="33"/>
      <c r="H119" s="24" t="s">
        <v>151</v>
      </c>
    </row>
    <row r="120" spans="1:8" x14ac:dyDescent="0.2">
      <c r="A120" s="22"/>
      <c r="B120" s="22"/>
      <c r="C120" s="23" t="s">
        <v>166</v>
      </c>
      <c r="D120" s="22"/>
      <c r="E120" s="22"/>
      <c r="F120" s="33"/>
      <c r="G120" s="33"/>
      <c r="H120" s="24" t="s">
        <v>151</v>
      </c>
    </row>
    <row r="121" spans="1:8" x14ac:dyDescent="0.2">
      <c r="A121" s="22"/>
      <c r="B121" s="22"/>
      <c r="C121" s="23" t="s">
        <v>150</v>
      </c>
      <c r="D121" s="22"/>
      <c r="E121" s="22" t="s">
        <v>151</v>
      </c>
      <c r="F121" s="34" t="s">
        <v>153</v>
      </c>
      <c r="G121" s="31">
        <v>0</v>
      </c>
      <c r="H121" s="24" t="s">
        <v>151</v>
      </c>
    </row>
    <row r="122" spans="1:8" x14ac:dyDescent="0.2">
      <c r="A122" s="22"/>
      <c r="B122" s="22"/>
      <c r="C122" s="32"/>
      <c r="D122" s="22"/>
      <c r="E122" s="22"/>
      <c r="F122" s="33"/>
      <c r="G122" s="33"/>
      <c r="H122" s="24" t="s">
        <v>151</v>
      </c>
    </row>
    <row r="123" spans="1:8" x14ac:dyDescent="0.2">
      <c r="A123" s="22"/>
      <c r="B123" s="22"/>
      <c r="C123" s="23" t="s">
        <v>167</v>
      </c>
      <c r="D123" s="22"/>
      <c r="E123" s="22"/>
      <c r="F123" s="33"/>
      <c r="G123" s="33"/>
      <c r="H123" s="24" t="s">
        <v>151</v>
      </c>
    </row>
    <row r="124" spans="1:8" x14ac:dyDescent="0.2">
      <c r="A124" s="22"/>
      <c r="B124" s="22"/>
      <c r="C124" s="23" t="s">
        <v>150</v>
      </c>
      <c r="D124" s="22"/>
      <c r="E124" s="22" t="s">
        <v>151</v>
      </c>
      <c r="F124" s="34" t="s">
        <v>153</v>
      </c>
      <c r="G124" s="31">
        <v>0</v>
      </c>
      <c r="H124" s="24" t="s">
        <v>151</v>
      </c>
    </row>
    <row r="125" spans="1:8" x14ac:dyDescent="0.2">
      <c r="A125" s="22"/>
      <c r="B125" s="22"/>
      <c r="C125" s="32"/>
      <c r="D125" s="22"/>
      <c r="E125" s="22"/>
      <c r="F125" s="33"/>
      <c r="G125" s="33"/>
      <c r="H125" s="24" t="s">
        <v>151</v>
      </c>
    </row>
    <row r="126" spans="1:8" x14ac:dyDescent="0.2">
      <c r="A126" s="22"/>
      <c r="B126" s="22"/>
      <c r="C126" s="23" t="s">
        <v>168</v>
      </c>
      <c r="D126" s="22"/>
      <c r="E126" s="22"/>
      <c r="F126" s="33"/>
      <c r="G126" s="33"/>
      <c r="H126" s="24" t="s">
        <v>151</v>
      </c>
    </row>
    <row r="127" spans="1:8" x14ac:dyDescent="0.2">
      <c r="A127" s="25">
        <v>1</v>
      </c>
      <c r="B127" s="26"/>
      <c r="C127" s="26" t="s">
        <v>169</v>
      </c>
      <c r="D127" s="26"/>
      <c r="E127" s="35"/>
      <c r="F127" s="28">
        <v>996.20769349700004</v>
      </c>
      <c r="G127" s="29">
        <v>4.07903E-3</v>
      </c>
      <c r="H127" s="24">
        <v>6.66</v>
      </c>
    </row>
    <row r="128" spans="1:8" x14ac:dyDescent="0.2">
      <c r="A128" s="22"/>
      <c r="B128" s="22"/>
      <c r="C128" s="23" t="s">
        <v>150</v>
      </c>
      <c r="D128" s="22"/>
      <c r="E128" s="22" t="s">
        <v>151</v>
      </c>
      <c r="F128" s="30">
        <v>996.20769349700004</v>
      </c>
      <c r="G128" s="31">
        <v>4.07903E-3</v>
      </c>
      <c r="H128" s="24" t="s">
        <v>151</v>
      </c>
    </row>
    <row r="129" spans="1:8" x14ac:dyDescent="0.2">
      <c r="A129" s="22"/>
      <c r="B129" s="22"/>
      <c r="C129" s="32"/>
      <c r="D129" s="22"/>
      <c r="E129" s="22"/>
      <c r="F129" s="33"/>
      <c r="G129" s="33"/>
      <c r="H129" s="24" t="s">
        <v>151</v>
      </c>
    </row>
    <row r="130" spans="1:8" x14ac:dyDescent="0.2">
      <c r="A130" s="22"/>
      <c r="B130" s="22"/>
      <c r="C130" s="23" t="s">
        <v>170</v>
      </c>
      <c r="D130" s="22"/>
      <c r="E130" s="22"/>
      <c r="F130" s="30">
        <v>996.20769349700004</v>
      </c>
      <c r="G130" s="31">
        <v>4.07903E-3</v>
      </c>
      <c r="H130" s="24" t="s">
        <v>151</v>
      </c>
    </row>
    <row r="131" spans="1:8" x14ac:dyDescent="0.2">
      <c r="A131" s="22"/>
      <c r="B131" s="22"/>
      <c r="C131" s="33"/>
      <c r="D131" s="22"/>
      <c r="E131" s="22"/>
      <c r="F131" s="22"/>
      <c r="G131" s="22"/>
      <c r="H131" s="24" t="s">
        <v>151</v>
      </c>
    </row>
    <row r="132" spans="1:8" x14ac:dyDescent="0.2">
      <c r="A132" s="22"/>
      <c r="B132" s="22"/>
      <c r="C132" s="23" t="s">
        <v>171</v>
      </c>
      <c r="D132" s="22"/>
      <c r="E132" s="22"/>
      <c r="F132" s="22"/>
      <c r="G132" s="22"/>
      <c r="H132" s="24" t="s">
        <v>151</v>
      </c>
    </row>
    <row r="133" spans="1:8" x14ac:dyDescent="0.2">
      <c r="A133" s="22"/>
      <c r="B133" s="22"/>
      <c r="C133" s="23" t="s">
        <v>172</v>
      </c>
      <c r="D133" s="22"/>
      <c r="E133" s="22"/>
      <c r="F133" s="22"/>
      <c r="G133" s="22"/>
      <c r="H133" s="24" t="s">
        <v>151</v>
      </c>
    </row>
    <row r="134" spans="1:8" x14ac:dyDescent="0.2">
      <c r="A134" s="25">
        <v>1</v>
      </c>
      <c r="B134" s="26" t="s">
        <v>846</v>
      </c>
      <c r="C134" s="26" t="s">
        <v>847</v>
      </c>
      <c r="D134" s="26"/>
      <c r="E134" s="90">
        <v>28251630</v>
      </c>
      <c r="F134" s="28">
        <v>18162.972926999999</v>
      </c>
      <c r="G134" s="29">
        <v>7.4369389999999994E-2</v>
      </c>
      <c r="H134" s="24" t="s">
        <v>151</v>
      </c>
    </row>
    <row r="135" spans="1:8" x14ac:dyDescent="0.2">
      <c r="A135" s="25">
        <v>2</v>
      </c>
      <c r="B135" s="26" t="s">
        <v>848</v>
      </c>
      <c r="C135" s="26" t="s">
        <v>849</v>
      </c>
      <c r="D135" s="26"/>
      <c r="E135" s="90">
        <v>23099691</v>
      </c>
      <c r="F135" s="28">
        <v>15312.7851639</v>
      </c>
      <c r="G135" s="29">
        <v>6.2699119999999997E-2</v>
      </c>
      <c r="H135" s="24" t="s">
        <v>151</v>
      </c>
    </row>
    <row r="136" spans="1:8" x14ac:dyDescent="0.2">
      <c r="A136" s="25">
        <v>3</v>
      </c>
      <c r="B136" s="26" t="s">
        <v>850</v>
      </c>
      <c r="C136" s="26" t="s">
        <v>851</v>
      </c>
      <c r="D136" s="26"/>
      <c r="E136" s="90">
        <v>18632788</v>
      </c>
      <c r="F136" s="28">
        <v>12357.265001600001</v>
      </c>
      <c r="G136" s="29">
        <v>5.0597570000000001E-2</v>
      </c>
      <c r="H136" s="24" t="s">
        <v>151</v>
      </c>
    </row>
    <row r="137" spans="1:8" x14ac:dyDescent="0.2">
      <c r="A137" s="25">
        <v>4</v>
      </c>
      <c r="B137" s="26" t="s">
        <v>852</v>
      </c>
      <c r="C137" s="26" t="s">
        <v>853</v>
      </c>
      <c r="D137" s="26"/>
      <c r="E137" s="90">
        <v>13860861</v>
      </c>
      <c r="F137" s="28">
        <v>8959.6605503999999</v>
      </c>
      <c r="G137" s="29">
        <v>3.6685870000000002E-2</v>
      </c>
      <c r="H137" s="24" t="s">
        <v>151</v>
      </c>
    </row>
    <row r="138" spans="1:8" x14ac:dyDescent="0.2">
      <c r="A138" s="25">
        <v>5</v>
      </c>
      <c r="B138" s="26" t="s">
        <v>854</v>
      </c>
      <c r="C138" s="26" t="s">
        <v>855</v>
      </c>
      <c r="D138" s="26"/>
      <c r="E138" s="90">
        <v>4448000</v>
      </c>
      <c r="F138" s="28">
        <v>3356.0160000000001</v>
      </c>
      <c r="G138" s="29">
        <v>1.3741410000000001E-2</v>
      </c>
      <c r="H138" s="24" t="s">
        <v>151</v>
      </c>
    </row>
    <row r="139" spans="1:8" x14ac:dyDescent="0.2">
      <c r="A139" s="22"/>
      <c r="B139" s="22"/>
      <c r="C139" s="23" t="s">
        <v>150</v>
      </c>
      <c r="D139" s="22"/>
      <c r="E139" s="22" t="s">
        <v>151</v>
      </c>
      <c r="F139" s="30">
        <v>58148.699642899999</v>
      </c>
      <c r="G139" s="31">
        <v>0.23809336</v>
      </c>
      <c r="H139" s="24" t="s">
        <v>151</v>
      </c>
    </row>
    <row r="140" spans="1:8" x14ac:dyDescent="0.2">
      <c r="A140" s="22"/>
      <c r="B140" s="22"/>
      <c r="C140" s="32"/>
      <c r="D140" s="22"/>
      <c r="E140" s="22"/>
      <c r="F140" s="33"/>
      <c r="G140" s="33"/>
      <c r="H140" s="24" t="s">
        <v>151</v>
      </c>
    </row>
    <row r="141" spans="1:8" x14ac:dyDescent="0.2">
      <c r="A141" s="22"/>
      <c r="B141" s="22"/>
      <c r="C141" s="23" t="s">
        <v>173</v>
      </c>
      <c r="D141" s="22"/>
      <c r="E141" s="22"/>
      <c r="F141" s="22"/>
      <c r="G141" s="22"/>
      <c r="H141" s="24" t="s">
        <v>151</v>
      </c>
    </row>
    <row r="142" spans="1:8" x14ac:dyDescent="0.2">
      <c r="A142" s="22"/>
      <c r="B142" s="22"/>
      <c r="C142" s="23" t="s">
        <v>174</v>
      </c>
      <c r="D142" s="22"/>
      <c r="E142" s="22"/>
      <c r="F142" s="22"/>
      <c r="G142" s="22"/>
      <c r="H142" s="24" t="s">
        <v>151</v>
      </c>
    </row>
    <row r="143" spans="1:8" x14ac:dyDescent="0.2">
      <c r="A143" s="22"/>
      <c r="B143" s="22"/>
      <c r="C143" s="23" t="s">
        <v>150</v>
      </c>
      <c r="D143" s="22"/>
      <c r="E143" s="22" t="s">
        <v>151</v>
      </c>
      <c r="F143" s="34" t="s">
        <v>153</v>
      </c>
      <c r="G143" s="31">
        <v>0</v>
      </c>
      <c r="H143" s="24" t="s">
        <v>151</v>
      </c>
    </row>
    <row r="144" spans="1:8" x14ac:dyDescent="0.2">
      <c r="A144" s="22"/>
      <c r="B144" s="22"/>
      <c r="C144" s="32"/>
      <c r="D144" s="22"/>
      <c r="E144" s="22"/>
      <c r="F144" s="33"/>
      <c r="G144" s="33"/>
      <c r="H144" s="24" t="s">
        <v>151</v>
      </c>
    </row>
    <row r="145" spans="1:16" x14ac:dyDescent="0.2">
      <c r="A145" s="22"/>
      <c r="B145" s="22"/>
      <c r="C145" s="23" t="s">
        <v>175</v>
      </c>
      <c r="D145" s="22"/>
      <c r="E145" s="22"/>
      <c r="F145" s="33"/>
      <c r="G145" s="33"/>
      <c r="H145" s="24" t="s">
        <v>151</v>
      </c>
    </row>
    <row r="146" spans="1:16" x14ac:dyDescent="0.2">
      <c r="A146" s="22"/>
      <c r="B146" s="22"/>
      <c r="C146" s="23" t="s">
        <v>150</v>
      </c>
      <c r="D146" s="22"/>
      <c r="E146" s="22" t="s">
        <v>151</v>
      </c>
      <c r="F146" s="34" t="s">
        <v>153</v>
      </c>
      <c r="G146" s="31">
        <v>0</v>
      </c>
      <c r="H146" s="24" t="s">
        <v>151</v>
      </c>
    </row>
    <row r="147" spans="1:16" x14ac:dyDescent="0.2">
      <c r="A147" s="22"/>
      <c r="B147" s="22"/>
      <c r="C147" s="32"/>
      <c r="D147" s="22"/>
      <c r="E147" s="22"/>
      <c r="F147" s="33"/>
      <c r="G147" s="33"/>
      <c r="H147" s="24" t="s">
        <v>151</v>
      </c>
    </row>
    <row r="148" spans="1:16" x14ac:dyDescent="0.2">
      <c r="A148" s="35"/>
      <c r="B148" s="26"/>
      <c r="C148" s="26" t="s">
        <v>677</v>
      </c>
      <c r="D148" s="26"/>
      <c r="E148" s="35"/>
      <c r="F148" s="28">
        <v>-195.88352420000001</v>
      </c>
      <c r="G148" s="29">
        <v>-8.0205999999999995E-4</v>
      </c>
      <c r="H148" s="24" t="s">
        <v>151</v>
      </c>
    </row>
    <row r="149" spans="1:16" x14ac:dyDescent="0.2">
      <c r="A149" s="35"/>
      <c r="B149" s="26"/>
      <c r="C149" s="89" t="s">
        <v>912</v>
      </c>
      <c r="D149" s="26"/>
      <c r="E149" s="35"/>
      <c r="F149" s="28">
        <f>17240.81973265+F91</f>
        <v>543.21508265000011</v>
      </c>
      <c r="G149" s="29">
        <f>F149/F150</f>
        <v>2.2242269170468162E-3</v>
      </c>
      <c r="H149" s="24" t="s">
        <v>151</v>
      </c>
    </row>
    <row r="150" spans="1:16" x14ac:dyDescent="0.2">
      <c r="A150" s="32"/>
      <c r="B150" s="32"/>
      <c r="C150" s="23" t="s">
        <v>177</v>
      </c>
      <c r="D150" s="33"/>
      <c r="E150" s="33"/>
      <c r="F150" s="30">
        <f>F149+F148+F139+F130+F114+F93</f>
        <v>244226.46740164701</v>
      </c>
      <c r="G150" s="36">
        <f>G149+G148+G139+G130+G114+G93</f>
        <v>1.0000000469170467</v>
      </c>
      <c r="H150" s="24" t="s">
        <v>151</v>
      </c>
    </row>
    <row r="151" spans="1:16" x14ac:dyDescent="0.2">
      <c r="A151" s="37"/>
      <c r="B151" s="37"/>
      <c r="C151" s="37"/>
      <c r="D151" s="38"/>
      <c r="E151" s="38"/>
      <c r="F151" s="38"/>
      <c r="G151" s="38"/>
    </row>
    <row r="152" spans="1:16" x14ac:dyDescent="0.2">
      <c r="A152" s="39"/>
      <c r="B152" s="230" t="s">
        <v>901</v>
      </c>
      <c r="C152" s="230"/>
      <c r="D152" s="230"/>
      <c r="E152" s="230"/>
      <c r="F152" s="230"/>
      <c r="G152" s="230"/>
      <c r="H152" s="230"/>
    </row>
    <row r="153" spans="1:16" x14ac:dyDescent="0.2">
      <c r="A153" s="39"/>
      <c r="B153" s="230" t="s">
        <v>902</v>
      </c>
      <c r="C153" s="230"/>
      <c r="D153" s="230"/>
      <c r="E153" s="230"/>
      <c r="F153" s="230"/>
      <c r="G153" s="230"/>
      <c r="H153" s="230"/>
    </row>
    <row r="154" spans="1:16" x14ac:dyDescent="0.2">
      <c r="A154" s="39"/>
      <c r="B154" s="230" t="s">
        <v>903</v>
      </c>
      <c r="C154" s="230"/>
      <c r="D154" s="230"/>
      <c r="E154" s="230"/>
      <c r="F154" s="230"/>
      <c r="G154" s="230"/>
      <c r="H154" s="230"/>
    </row>
    <row r="155" spans="1:16" s="43" customFormat="1" ht="66.75" customHeight="1" x14ac:dyDescent="0.25">
      <c r="A155" s="42"/>
      <c r="B155" s="231" t="s">
        <v>904</v>
      </c>
      <c r="C155" s="231"/>
      <c r="D155" s="231"/>
      <c r="E155" s="231"/>
      <c r="F155" s="231"/>
      <c r="G155" s="231"/>
      <c r="H155" s="231"/>
      <c r="I155"/>
      <c r="J155"/>
      <c r="K155"/>
      <c r="L155"/>
      <c r="M155"/>
      <c r="N155"/>
      <c r="O155"/>
      <c r="P155"/>
    </row>
    <row r="156" spans="1:16" x14ac:dyDescent="0.2">
      <c r="A156" s="39"/>
      <c r="B156" s="230" t="s">
        <v>905</v>
      </c>
      <c r="C156" s="230"/>
      <c r="D156" s="230"/>
      <c r="E156" s="230"/>
      <c r="F156" s="230"/>
      <c r="G156" s="230"/>
      <c r="H156" s="230"/>
    </row>
    <row r="157" spans="1:16" x14ac:dyDescent="0.2">
      <c r="A157" s="44"/>
      <c r="B157" s="44"/>
      <c r="C157" s="44"/>
      <c r="D157" s="45"/>
      <c r="E157" s="45"/>
      <c r="F157" s="45"/>
      <c r="G157" s="45"/>
    </row>
    <row r="158" spans="1:16" x14ac:dyDescent="0.2">
      <c r="A158" s="44"/>
      <c r="B158" s="232" t="s">
        <v>178</v>
      </c>
      <c r="C158" s="233"/>
      <c r="D158" s="234"/>
      <c r="E158" s="46"/>
      <c r="F158" s="45"/>
      <c r="G158" s="45"/>
    </row>
    <row r="159" spans="1:16" x14ac:dyDescent="0.2">
      <c r="A159" s="44"/>
      <c r="B159" s="227" t="s">
        <v>179</v>
      </c>
      <c r="C159" s="228"/>
      <c r="D159" s="23" t="s">
        <v>180</v>
      </c>
      <c r="E159" s="46"/>
      <c r="F159" s="45"/>
      <c r="G159" s="45"/>
    </row>
    <row r="160" spans="1:16" x14ac:dyDescent="0.2">
      <c r="A160" s="44"/>
      <c r="B160" s="227" t="s">
        <v>181</v>
      </c>
      <c r="C160" s="228"/>
      <c r="D160" s="23" t="s">
        <v>180</v>
      </c>
      <c r="E160" s="46"/>
      <c r="F160" s="45"/>
      <c r="G160" s="45"/>
    </row>
    <row r="161" spans="1:8" x14ac:dyDescent="0.2">
      <c r="A161" s="44"/>
      <c r="B161" s="227" t="s">
        <v>182</v>
      </c>
      <c r="C161" s="228"/>
      <c r="D161" s="33" t="s">
        <v>151</v>
      </c>
      <c r="E161" s="46"/>
      <c r="F161" s="45"/>
      <c r="G161" s="45"/>
    </row>
    <row r="162" spans="1:8" x14ac:dyDescent="0.2">
      <c r="A162" s="48"/>
      <c r="B162" s="49" t="s">
        <v>151</v>
      </c>
      <c r="C162" s="49" t="s">
        <v>908</v>
      </c>
      <c r="D162" s="49" t="s">
        <v>183</v>
      </c>
      <c r="E162" s="48"/>
      <c r="F162" s="48"/>
      <c r="G162" s="48"/>
      <c r="H162" s="48"/>
    </row>
    <row r="163" spans="1:8" x14ac:dyDescent="0.2">
      <c r="A163" s="50"/>
      <c r="B163" s="51" t="s">
        <v>184</v>
      </c>
      <c r="C163" s="52">
        <v>45596</v>
      </c>
      <c r="D163" s="52">
        <v>45626</v>
      </c>
      <c r="E163" s="50"/>
      <c r="F163" s="50"/>
      <c r="G163" s="50"/>
    </row>
    <row r="164" spans="1:8" x14ac:dyDescent="0.2">
      <c r="A164" s="50"/>
      <c r="B164" s="26" t="s">
        <v>185</v>
      </c>
      <c r="C164" s="53">
        <v>11.5159</v>
      </c>
      <c r="D164" s="53">
        <v>11.466699999999999</v>
      </c>
      <c r="E164" s="50"/>
      <c r="F164" s="54"/>
      <c r="G164" s="55"/>
    </row>
    <row r="165" spans="1:8" x14ac:dyDescent="0.2">
      <c r="A165" s="50"/>
      <c r="B165" s="26" t="s">
        <v>1080</v>
      </c>
      <c r="C165" s="53">
        <v>11.5159</v>
      </c>
      <c r="D165" s="53">
        <v>11.466699999999999</v>
      </c>
      <c r="E165" s="50"/>
      <c r="F165" s="54"/>
      <c r="G165" s="55"/>
    </row>
    <row r="166" spans="1:8" x14ac:dyDescent="0.2">
      <c r="A166" s="50"/>
      <c r="B166" s="26" t="s">
        <v>186</v>
      </c>
      <c r="C166" s="53">
        <v>11.364800000000001</v>
      </c>
      <c r="D166" s="53">
        <v>11.3009</v>
      </c>
      <c r="E166" s="50"/>
      <c r="F166" s="54"/>
      <c r="G166" s="55"/>
    </row>
    <row r="167" spans="1:8" x14ac:dyDescent="0.2">
      <c r="A167" s="50"/>
      <c r="B167" s="26" t="s">
        <v>1081</v>
      </c>
      <c r="C167" s="53">
        <v>11.364800000000001</v>
      </c>
      <c r="D167" s="53">
        <v>11.3009</v>
      </c>
      <c r="E167" s="50"/>
      <c r="F167" s="54"/>
      <c r="G167" s="55"/>
    </row>
    <row r="168" spans="1:8" x14ac:dyDescent="0.2">
      <c r="A168" s="50"/>
      <c r="B168" s="50"/>
      <c r="C168" s="50"/>
      <c r="D168" s="50"/>
      <c r="E168" s="50"/>
      <c r="F168" s="50"/>
      <c r="G168" s="50"/>
    </row>
    <row r="169" spans="1:8" x14ac:dyDescent="0.2">
      <c r="A169" s="50"/>
      <c r="B169" s="227" t="s">
        <v>910</v>
      </c>
      <c r="C169" s="228"/>
      <c r="D169" s="23" t="s">
        <v>180</v>
      </c>
      <c r="E169" s="50"/>
      <c r="F169" s="50"/>
      <c r="G169" s="50"/>
    </row>
    <row r="170" spans="1:8" x14ac:dyDescent="0.2">
      <c r="A170" s="50"/>
      <c r="B170" s="91"/>
      <c r="C170" s="91"/>
      <c r="D170" s="91"/>
      <c r="E170" s="50"/>
      <c r="F170" s="50"/>
      <c r="G170" s="50"/>
    </row>
    <row r="171" spans="1:8" ht="29.1" customHeight="1" x14ac:dyDescent="0.2">
      <c r="A171" s="48"/>
      <c r="B171" s="235" t="s">
        <v>187</v>
      </c>
      <c r="C171" s="236"/>
      <c r="D171" s="47" t="s">
        <v>924</v>
      </c>
      <c r="E171" s="58"/>
      <c r="F171" s="48"/>
      <c r="G171" s="48"/>
    </row>
    <row r="172" spans="1:8" ht="29.1" customHeight="1" x14ac:dyDescent="0.2">
      <c r="A172" s="48"/>
      <c r="B172" s="235" t="s">
        <v>188</v>
      </c>
      <c r="C172" s="236"/>
      <c r="D172" s="47" t="s">
        <v>180</v>
      </c>
      <c r="E172" s="58"/>
      <c r="F172" s="48"/>
      <c r="G172" s="48"/>
    </row>
    <row r="173" spans="1:8" ht="17.100000000000001" customHeight="1" x14ac:dyDescent="0.2">
      <c r="A173" s="48"/>
      <c r="B173" s="235" t="s">
        <v>189</v>
      </c>
      <c r="C173" s="236"/>
      <c r="D173" s="47" t="s">
        <v>180</v>
      </c>
      <c r="E173" s="58"/>
      <c r="F173" s="48"/>
      <c r="G173" s="48"/>
    </row>
    <row r="174" spans="1:8" ht="17.100000000000001" customHeight="1" x14ac:dyDescent="0.2">
      <c r="A174" s="48"/>
      <c r="B174" s="235" t="s">
        <v>190</v>
      </c>
      <c r="C174" s="236"/>
      <c r="D174" s="59">
        <v>2.2231089730762403</v>
      </c>
      <c r="E174" s="48"/>
      <c r="F174" s="40"/>
      <c r="G174" s="60"/>
    </row>
    <row r="176" spans="1:8" x14ac:dyDescent="0.2">
      <c r="B176" s="256" t="s">
        <v>944</v>
      </c>
      <c r="C176" s="257"/>
      <c r="D176" s="258"/>
    </row>
    <row r="177" spans="2:4" ht="38.25" x14ac:dyDescent="0.2">
      <c r="B177" s="246" t="s">
        <v>945</v>
      </c>
      <c r="C177" s="246"/>
      <c r="D177" s="148" t="s">
        <v>842</v>
      </c>
    </row>
    <row r="178" spans="2:4" x14ac:dyDescent="0.2">
      <c r="B178" s="246" t="s">
        <v>946</v>
      </c>
      <c r="C178" s="246"/>
      <c r="D178" s="123"/>
    </row>
    <row r="179" spans="2:4" x14ac:dyDescent="0.2">
      <c r="B179" s="247"/>
      <c r="C179" s="249"/>
      <c r="D179" s="116"/>
    </row>
    <row r="180" spans="2:4" x14ac:dyDescent="0.2">
      <c r="B180" s="246" t="s">
        <v>947</v>
      </c>
      <c r="C180" s="246"/>
      <c r="D180" s="117">
        <v>6.8235884272375102</v>
      </c>
    </row>
    <row r="181" spans="2:4" x14ac:dyDescent="0.2">
      <c r="B181" s="247"/>
      <c r="C181" s="249"/>
      <c r="D181" s="116"/>
    </row>
    <row r="182" spans="2:4" x14ac:dyDescent="0.2">
      <c r="B182" s="246" t="s">
        <v>948</v>
      </c>
      <c r="C182" s="246"/>
      <c r="D182" s="117">
        <v>3.7067492405948808</v>
      </c>
    </row>
    <row r="183" spans="2:4" x14ac:dyDescent="0.2">
      <c r="B183" s="246" t="s">
        <v>949</v>
      </c>
      <c r="C183" s="246"/>
      <c r="D183" s="117">
        <v>4.5244451193724391</v>
      </c>
    </row>
    <row r="184" spans="2:4" x14ac:dyDescent="0.2">
      <c r="B184" s="247"/>
      <c r="C184" s="249"/>
      <c r="D184" s="116"/>
    </row>
    <row r="185" spans="2:4" x14ac:dyDescent="0.2">
      <c r="B185" s="246" t="s">
        <v>950</v>
      </c>
      <c r="C185" s="246"/>
      <c r="D185" s="119" t="s">
        <v>1060</v>
      </c>
    </row>
    <row r="186" spans="2:4" x14ac:dyDescent="0.2">
      <c r="B186" s="247" t="s">
        <v>951</v>
      </c>
      <c r="C186" s="248"/>
      <c r="D186" s="249"/>
    </row>
    <row r="188" spans="2:4" x14ac:dyDescent="0.2">
      <c r="B188" s="237" t="s">
        <v>1039</v>
      </c>
      <c r="C188" s="237"/>
    </row>
    <row r="190" spans="2:4" ht="153.75" customHeight="1" x14ac:dyDescent="0.2"/>
    <row r="193" spans="2:10" x14ac:dyDescent="0.2">
      <c r="B193" s="61" t="s">
        <v>1040</v>
      </c>
      <c r="C193" s="62"/>
      <c r="D193" s="61"/>
    </row>
    <row r="194" spans="2:10" x14ac:dyDescent="0.2">
      <c r="B194" s="61" t="s">
        <v>1077</v>
      </c>
      <c r="D194" s="61"/>
    </row>
    <row r="195" spans="2:10" ht="165" customHeight="1" x14ac:dyDescent="0.2"/>
    <row r="197" spans="2:10" x14ac:dyDescent="0.2">
      <c r="J197" s="21"/>
    </row>
  </sheetData>
  <mergeCells count="29">
    <mergeCell ref="B188:C188"/>
    <mergeCell ref="B177:C177"/>
    <mergeCell ref="B160:C160"/>
    <mergeCell ref="B161:C161"/>
    <mergeCell ref="B169:C169"/>
    <mergeCell ref="B173:C173"/>
    <mergeCell ref="B174:C174"/>
    <mergeCell ref="B171:C171"/>
    <mergeCell ref="B172:C172"/>
    <mergeCell ref="B176:D176"/>
    <mergeCell ref="B183:C183"/>
    <mergeCell ref="B184:C184"/>
    <mergeCell ref="B185:C185"/>
    <mergeCell ref="B186:D186"/>
    <mergeCell ref="B178:C178"/>
    <mergeCell ref="B179:C179"/>
    <mergeCell ref="B180:C180"/>
    <mergeCell ref="B181:C181"/>
    <mergeCell ref="B182:C182"/>
    <mergeCell ref="B159:C159"/>
    <mergeCell ref="A1:H1"/>
    <mergeCell ref="A2:H2"/>
    <mergeCell ref="A3:H3"/>
    <mergeCell ref="B152:H152"/>
    <mergeCell ref="B153:H153"/>
    <mergeCell ref="B154:H154"/>
    <mergeCell ref="B155:H155"/>
    <mergeCell ref="B156:H156"/>
    <mergeCell ref="B158:D158"/>
  </mergeCells>
  <hyperlinks>
    <hyperlink ref="I1" location="Index!B2" display="Index" xr:uid="{52FEAD71-45A9-49D9-B4FF-2AB59C23316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174C7-79FD-4BF4-9B0F-EEA2086FC8C7}">
  <sheetPr>
    <pageSetUpPr fitToPage="1"/>
  </sheetPr>
  <dimension ref="B1:L226"/>
  <sheetViews>
    <sheetView zoomScaleNormal="100" workbookViewId="0">
      <selection activeCell="B15" sqref="B15"/>
    </sheetView>
  </sheetViews>
  <sheetFormatPr defaultRowHeight="13.5" x14ac:dyDescent="0.25"/>
  <cols>
    <col min="1" max="1" width="6" style="149" customWidth="1"/>
    <col min="2" max="2" width="46.85546875" style="149" customWidth="1"/>
    <col min="3" max="3" width="51.140625" style="149" bestFit="1" customWidth="1"/>
    <col min="4" max="4" width="17" style="149" bestFit="1" customWidth="1"/>
    <col min="5" max="5" width="20" style="149" bestFit="1" customWidth="1"/>
    <col min="6" max="6" width="16.42578125" style="149" bestFit="1" customWidth="1"/>
    <col min="7" max="7" width="17.5703125" style="149" bestFit="1" customWidth="1"/>
    <col min="8" max="8" width="17.5703125" style="149" customWidth="1"/>
    <col min="9" max="9" width="4.7109375" style="149" bestFit="1" customWidth="1"/>
    <col min="10" max="10" width="13.5703125" style="149" customWidth="1"/>
    <col min="11" max="11" width="20.5703125" style="149" customWidth="1"/>
    <col min="12" max="12" width="12.42578125" style="149" bestFit="1" customWidth="1"/>
    <col min="13" max="256" width="9.140625" style="149"/>
    <col min="257" max="257" width="23" style="149" customWidth="1"/>
    <col min="258" max="258" width="42" style="149" customWidth="1"/>
    <col min="259" max="259" width="54.7109375" style="149" customWidth="1"/>
    <col min="260" max="260" width="17.28515625" style="149" bestFit="1" customWidth="1"/>
    <col min="261" max="261" width="20.140625" style="149" bestFit="1" customWidth="1"/>
    <col min="262" max="262" width="16.5703125" style="149" customWidth="1"/>
    <col min="263" max="263" width="18.7109375" style="149" bestFit="1" customWidth="1"/>
    <col min="264" max="264" width="17.5703125" style="149" customWidth="1"/>
    <col min="265" max="265" width="15.5703125" style="149" bestFit="1" customWidth="1"/>
    <col min="266" max="266" width="13.5703125" style="149" customWidth="1"/>
    <col min="267" max="267" width="20.5703125" style="149" customWidth="1"/>
    <col min="268" max="268" width="12.42578125" style="149" bestFit="1" customWidth="1"/>
    <col min="269" max="512" width="9.140625" style="149"/>
    <col min="513" max="513" width="23" style="149" customWidth="1"/>
    <col min="514" max="514" width="42" style="149" customWidth="1"/>
    <col min="515" max="515" width="54.7109375" style="149" customWidth="1"/>
    <col min="516" max="516" width="17.28515625" style="149" bestFit="1" customWidth="1"/>
    <col min="517" max="517" width="20.140625" style="149" bestFit="1" customWidth="1"/>
    <col min="518" max="518" width="16.5703125" style="149" customWidth="1"/>
    <col min="519" max="519" width="18.7109375" style="149" bestFit="1" customWidth="1"/>
    <col min="520" max="520" width="17.5703125" style="149" customWidth="1"/>
    <col min="521" max="521" width="15.5703125" style="149" bestFit="1" customWidth="1"/>
    <col min="522" max="522" width="13.5703125" style="149" customWidth="1"/>
    <col min="523" max="523" width="20.5703125" style="149" customWidth="1"/>
    <col min="524" max="524" width="12.42578125" style="149" bestFit="1" customWidth="1"/>
    <col min="525" max="768" width="9.140625" style="149"/>
    <col min="769" max="769" width="23" style="149" customWidth="1"/>
    <col min="770" max="770" width="42" style="149" customWidth="1"/>
    <col min="771" max="771" width="54.7109375" style="149" customWidth="1"/>
    <col min="772" max="772" width="17.28515625" style="149" bestFit="1" customWidth="1"/>
    <col min="773" max="773" width="20.140625" style="149" bestFit="1" customWidth="1"/>
    <col min="774" max="774" width="16.5703125" style="149" customWidth="1"/>
    <col min="775" max="775" width="18.7109375" style="149" bestFit="1" customWidth="1"/>
    <col min="776" max="776" width="17.5703125" style="149" customWidth="1"/>
    <col min="777" max="777" width="15.5703125" style="149" bestFit="1" customWidth="1"/>
    <col min="778" max="778" width="13.5703125" style="149" customWidth="1"/>
    <col min="779" max="779" width="20.5703125" style="149" customWidth="1"/>
    <col min="780" max="780" width="12.42578125" style="149" bestFit="1" customWidth="1"/>
    <col min="781" max="1024" width="9.140625" style="149"/>
    <col min="1025" max="1025" width="23" style="149" customWidth="1"/>
    <col min="1026" max="1026" width="42" style="149" customWidth="1"/>
    <col min="1027" max="1027" width="54.7109375" style="149" customWidth="1"/>
    <col min="1028" max="1028" width="17.28515625" style="149" bestFit="1" customWidth="1"/>
    <col min="1029" max="1029" width="20.140625" style="149" bestFit="1" customWidth="1"/>
    <col min="1030" max="1030" width="16.5703125" style="149" customWidth="1"/>
    <col min="1031" max="1031" width="18.7109375" style="149" bestFit="1" customWidth="1"/>
    <col min="1032" max="1032" width="17.5703125" style="149" customWidth="1"/>
    <col min="1033" max="1033" width="15.5703125" style="149" bestFit="1" customWidth="1"/>
    <col min="1034" max="1034" width="13.5703125" style="149" customWidth="1"/>
    <col min="1035" max="1035" width="20.5703125" style="149" customWidth="1"/>
    <col min="1036" max="1036" width="12.42578125" style="149" bestFit="1" customWidth="1"/>
    <col min="1037" max="1280" width="9.140625" style="149"/>
    <col min="1281" max="1281" width="23" style="149" customWidth="1"/>
    <col min="1282" max="1282" width="42" style="149" customWidth="1"/>
    <col min="1283" max="1283" width="54.7109375" style="149" customWidth="1"/>
    <col min="1284" max="1284" width="17.28515625" style="149" bestFit="1" customWidth="1"/>
    <col min="1285" max="1285" width="20.140625" style="149" bestFit="1" customWidth="1"/>
    <col min="1286" max="1286" width="16.5703125" style="149" customWidth="1"/>
    <col min="1287" max="1287" width="18.7109375" style="149" bestFit="1" customWidth="1"/>
    <col min="1288" max="1288" width="17.5703125" style="149" customWidth="1"/>
    <col min="1289" max="1289" width="15.5703125" style="149" bestFit="1" customWidth="1"/>
    <col min="1290" max="1290" width="13.5703125" style="149" customWidth="1"/>
    <col min="1291" max="1291" width="20.5703125" style="149" customWidth="1"/>
    <col min="1292" max="1292" width="12.42578125" style="149" bestFit="1" customWidth="1"/>
    <col min="1293" max="1536" width="9.140625" style="149"/>
    <col min="1537" max="1537" width="23" style="149" customWidth="1"/>
    <col min="1538" max="1538" width="42" style="149" customWidth="1"/>
    <col min="1539" max="1539" width="54.7109375" style="149" customWidth="1"/>
    <col min="1540" max="1540" width="17.28515625" style="149" bestFit="1" customWidth="1"/>
    <col min="1541" max="1541" width="20.140625" style="149" bestFit="1" customWidth="1"/>
    <col min="1542" max="1542" width="16.5703125" style="149" customWidth="1"/>
    <col min="1543" max="1543" width="18.7109375" style="149" bestFit="1" customWidth="1"/>
    <col min="1544" max="1544" width="17.5703125" style="149" customWidth="1"/>
    <col min="1545" max="1545" width="15.5703125" style="149" bestFit="1" customWidth="1"/>
    <col min="1546" max="1546" width="13.5703125" style="149" customWidth="1"/>
    <col min="1547" max="1547" width="20.5703125" style="149" customWidth="1"/>
    <col min="1548" max="1548" width="12.42578125" style="149" bestFit="1" customWidth="1"/>
    <col min="1549" max="1792" width="9.140625" style="149"/>
    <col min="1793" max="1793" width="23" style="149" customWidth="1"/>
    <col min="1794" max="1794" width="42" style="149" customWidth="1"/>
    <col min="1795" max="1795" width="54.7109375" style="149" customWidth="1"/>
    <col min="1796" max="1796" width="17.28515625" style="149" bestFit="1" customWidth="1"/>
    <col min="1797" max="1797" width="20.140625" style="149" bestFit="1" customWidth="1"/>
    <col min="1798" max="1798" width="16.5703125" style="149" customWidth="1"/>
    <col min="1799" max="1799" width="18.7109375" style="149" bestFit="1" customWidth="1"/>
    <col min="1800" max="1800" width="17.5703125" style="149" customWidth="1"/>
    <col min="1801" max="1801" width="15.5703125" style="149" bestFit="1" customWidth="1"/>
    <col min="1802" max="1802" width="13.5703125" style="149" customWidth="1"/>
    <col min="1803" max="1803" width="20.5703125" style="149" customWidth="1"/>
    <col min="1804" max="1804" width="12.42578125" style="149" bestFit="1" customWidth="1"/>
    <col min="1805" max="2048" width="9.140625" style="149"/>
    <col min="2049" max="2049" width="23" style="149" customWidth="1"/>
    <col min="2050" max="2050" width="42" style="149" customWidth="1"/>
    <col min="2051" max="2051" width="54.7109375" style="149" customWidth="1"/>
    <col min="2052" max="2052" width="17.28515625" style="149" bestFit="1" customWidth="1"/>
    <col min="2053" max="2053" width="20.140625" style="149" bestFit="1" customWidth="1"/>
    <col min="2054" max="2054" width="16.5703125" style="149" customWidth="1"/>
    <col min="2055" max="2055" width="18.7109375" style="149" bestFit="1" customWidth="1"/>
    <col min="2056" max="2056" width="17.5703125" style="149" customWidth="1"/>
    <col min="2057" max="2057" width="15.5703125" style="149" bestFit="1" customWidth="1"/>
    <col min="2058" max="2058" width="13.5703125" style="149" customWidth="1"/>
    <col min="2059" max="2059" width="20.5703125" style="149" customWidth="1"/>
    <col min="2060" max="2060" width="12.42578125" style="149" bestFit="1" customWidth="1"/>
    <col min="2061" max="2304" width="9.140625" style="149"/>
    <col min="2305" max="2305" width="23" style="149" customWidth="1"/>
    <col min="2306" max="2306" width="42" style="149" customWidth="1"/>
    <col min="2307" max="2307" width="54.7109375" style="149" customWidth="1"/>
    <col min="2308" max="2308" width="17.28515625" style="149" bestFit="1" customWidth="1"/>
    <col min="2309" max="2309" width="20.140625" style="149" bestFit="1" customWidth="1"/>
    <col min="2310" max="2310" width="16.5703125" style="149" customWidth="1"/>
    <col min="2311" max="2311" width="18.7109375" style="149" bestFit="1" customWidth="1"/>
    <col min="2312" max="2312" width="17.5703125" style="149" customWidth="1"/>
    <col min="2313" max="2313" width="15.5703125" style="149" bestFit="1" customWidth="1"/>
    <col min="2314" max="2314" width="13.5703125" style="149" customWidth="1"/>
    <col min="2315" max="2315" width="20.5703125" style="149" customWidth="1"/>
    <col min="2316" max="2316" width="12.42578125" style="149" bestFit="1" customWidth="1"/>
    <col min="2317" max="2560" width="9.140625" style="149"/>
    <col min="2561" max="2561" width="23" style="149" customWidth="1"/>
    <col min="2562" max="2562" width="42" style="149" customWidth="1"/>
    <col min="2563" max="2563" width="54.7109375" style="149" customWidth="1"/>
    <col min="2564" max="2564" width="17.28515625" style="149" bestFit="1" customWidth="1"/>
    <col min="2565" max="2565" width="20.140625" style="149" bestFit="1" customWidth="1"/>
    <col min="2566" max="2566" width="16.5703125" style="149" customWidth="1"/>
    <col min="2567" max="2567" width="18.7109375" style="149" bestFit="1" customWidth="1"/>
    <col min="2568" max="2568" width="17.5703125" style="149" customWidth="1"/>
    <col min="2569" max="2569" width="15.5703125" style="149" bestFit="1" customWidth="1"/>
    <col min="2570" max="2570" width="13.5703125" style="149" customWidth="1"/>
    <col min="2571" max="2571" width="20.5703125" style="149" customWidth="1"/>
    <col min="2572" max="2572" width="12.42578125" style="149" bestFit="1" customWidth="1"/>
    <col min="2573" max="2816" width="9.140625" style="149"/>
    <col min="2817" max="2817" width="23" style="149" customWidth="1"/>
    <col min="2818" max="2818" width="42" style="149" customWidth="1"/>
    <col min="2819" max="2819" width="54.7109375" style="149" customWidth="1"/>
    <col min="2820" max="2820" width="17.28515625" style="149" bestFit="1" customWidth="1"/>
    <col min="2821" max="2821" width="20.140625" style="149" bestFit="1" customWidth="1"/>
    <col min="2822" max="2822" width="16.5703125" style="149" customWidth="1"/>
    <col min="2823" max="2823" width="18.7109375" style="149" bestFit="1" customWidth="1"/>
    <col min="2824" max="2824" width="17.5703125" style="149" customWidth="1"/>
    <col min="2825" max="2825" width="15.5703125" style="149" bestFit="1" customWidth="1"/>
    <col min="2826" max="2826" width="13.5703125" style="149" customWidth="1"/>
    <col min="2827" max="2827" width="20.5703125" style="149" customWidth="1"/>
    <col min="2828" max="2828" width="12.42578125" style="149" bestFit="1" customWidth="1"/>
    <col min="2829" max="3072" width="9.140625" style="149"/>
    <col min="3073" max="3073" width="23" style="149" customWidth="1"/>
    <col min="3074" max="3074" width="42" style="149" customWidth="1"/>
    <col min="3075" max="3075" width="54.7109375" style="149" customWidth="1"/>
    <col min="3076" max="3076" width="17.28515625" style="149" bestFit="1" customWidth="1"/>
    <col min="3077" max="3077" width="20.140625" style="149" bestFit="1" customWidth="1"/>
    <col min="3078" max="3078" width="16.5703125" style="149" customWidth="1"/>
    <col min="3079" max="3079" width="18.7109375" style="149" bestFit="1" customWidth="1"/>
    <col min="3080" max="3080" width="17.5703125" style="149" customWidth="1"/>
    <col min="3081" max="3081" width="15.5703125" style="149" bestFit="1" customWidth="1"/>
    <col min="3082" max="3082" width="13.5703125" style="149" customWidth="1"/>
    <col min="3083" max="3083" width="20.5703125" style="149" customWidth="1"/>
    <col min="3084" max="3084" width="12.42578125" style="149" bestFit="1" customWidth="1"/>
    <col min="3085" max="3328" width="9.140625" style="149"/>
    <col min="3329" max="3329" width="23" style="149" customWidth="1"/>
    <col min="3330" max="3330" width="42" style="149" customWidth="1"/>
    <col min="3331" max="3331" width="54.7109375" style="149" customWidth="1"/>
    <col min="3332" max="3332" width="17.28515625" style="149" bestFit="1" customWidth="1"/>
    <col min="3333" max="3333" width="20.140625" style="149" bestFit="1" customWidth="1"/>
    <col min="3334" max="3334" width="16.5703125" style="149" customWidth="1"/>
    <col min="3335" max="3335" width="18.7109375" style="149" bestFit="1" customWidth="1"/>
    <col min="3336" max="3336" width="17.5703125" style="149" customWidth="1"/>
    <col min="3337" max="3337" width="15.5703125" style="149" bestFit="1" customWidth="1"/>
    <col min="3338" max="3338" width="13.5703125" style="149" customWidth="1"/>
    <col min="3339" max="3339" width="20.5703125" style="149" customWidth="1"/>
    <col min="3340" max="3340" width="12.42578125" style="149" bestFit="1" customWidth="1"/>
    <col min="3341" max="3584" width="9.140625" style="149"/>
    <col min="3585" max="3585" width="23" style="149" customWidth="1"/>
    <col min="3586" max="3586" width="42" style="149" customWidth="1"/>
    <col min="3587" max="3587" width="54.7109375" style="149" customWidth="1"/>
    <col min="3588" max="3588" width="17.28515625" style="149" bestFit="1" customWidth="1"/>
    <col min="3589" max="3589" width="20.140625" style="149" bestFit="1" customWidth="1"/>
    <col min="3590" max="3590" width="16.5703125" style="149" customWidth="1"/>
    <col min="3591" max="3591" width="18.7109375" style="149" bestFit="1" customWidth="1"/>
    <col min="3592" max="3592" width="17.5703125" style="149" customWidth="1"/>
    <col min="3593" max="3593" width="15.5703125" style="149" bestFit="1" customWidth="1"/>
    <col min="3594" max="3594" width="13.5703125" style="149" customWidth="1"/>
    <col min="3595" max="3595" width="20.5703125" style="149" customWidth="1"/>
    <col min="3596" max="3596" width="12.42578125" style="149" bestFit="1" customWidth="1"/>
    <col min="3597" max="3840" width="9.140625" style="149"/>
    <col min="3841" max="3841" width="23" style="149" customWidth="1"/>
    <col min="3842" max="3842" width="42" style="149" customWidth="1"/>
    <col min="3843" max="3843" width="54.7109375" style="149" customWidth="1"/>
    <col min="3844" max="3844" width="17.28515625" style="149" bestFit="1" customWidth="1"/>
    <col min="3845" max="3845" width="20.140625" style="149" bestFit="1" customWidth="1"/>
    <col min="3846" max="3846" width="16.5703125" style="149" customWidth="1"/>
    <col min="3847" max="3847" width="18.7109375" style="149" bestFit="1" customWidth="1"/>
    <col min="3848" max="3848" width="17.5703125" style="149" customWidth="1"/>
    <col min="3849" max="3849" width="15.5703125" style="149" bestFit="1" customWidth="1"/>
    <col min="3850" max="3850" width="13.5703125" style="149" customWidth="1"/>
    <col min="3851" max="3851" width="20.5703125" style="149" customWidth="1"/>
    <col min="3852" max="3852" width="12.42578125" style="149" bestFit="1" customWidth="1"/>
    <col min="3853" max="4096" width="9.140625" style="149"/>
    <col min="4097" max="4097" width="23" style="149" customWidth="1"/>
    <col min="4098" max="4098" width="42" style="149" customWidth="1"/>
    <col min="4099" max="4099" width="54.7109375" style="149" customWidth="1"/>
    <col min="4100" max="4100" width="17.28515625" style="149" bestFit="1" customWidth="1"/>
    <col min="4101" max="4101" width="20.140625" style="149" bestFit="1" customWidth="1"/>
    <col min="4102" max="4102" width="16.5703125" style="149" customWidth="1"/>
    <col min="4103" max="4103" width="18.7109375" style="149" bestFit="1" customWidth="1"/>
    <col min="4104" max="4104" width="17.5703125" style="149" customWidth="1"/>
    <col min="4105" max="4105" width="15.5703125" style="149" bestFit="1" customWidth="1"/>
    <col min="4106" max="4106" width="13.5703125" style="149" customWidth="1"/>
    <col min="4107" max="4107" width="20.5703125" style="149" customWidth="1"/>
    <col min="4108" max="4108" width="12.42578125" style="149" bestFit="1" customWidth="1"/>
    <col min="4109" max="4352" width="9.140625" style="149"/>
    <col min="4353" max="4353" width="23" style="149" customWidth="1"/>
    <col min="4354" max="4354" width="42" style="149" customWidth="1"/>
    <col min="4355" max="4355" width="54.7109375" style="149" customWidth="1"/>
    <col min="4356" max="4356" width="17.28515625" style="149" bestFit="1" customWidth="1"/>
    <col min="4357" max="4357" width="20.140625" style="149" bestFit="1" customWidth="1"/>
    <col min="4358" max="4358" width="16.5703125" style="149" customWidth="1"/>
    <col min="4359" max="4359" width="18.7109375" style="149" bestFit="1" customWidth="1"/>
    <col min="4360" max="4360" width="17.5703125" style="149" customWidth="1"/>
    <col min="4361" max="4361" width="15.5703125" style="149" bestFit="1" customWidth="1"/>
    <col min="4362" max="4362" width="13.5703125" style="149" customWidth="1"/>
    <col min="4363" max="4363" width="20.5703125" style="149" customWidth="1"/>
    <col min="4364" max="4364" width="12.42578125" style="149" bestFit="1" customWidth="1"/>
    <col min="4365" max="4608" width="9.140625" style="149"/>
    <col min="4609" max="4609" width="23" style="149" customWidth="1"/>
    <col min="4610" max="4610" width="42" style="149" customWidth="1"/>
    <col min="4611" max="4611" width="54.7109375" style="149" customWidth="1"/>
    <col min="4612" max="4612" width="17.28515625" style="149" bestFit="1" customWidth="1"/>
    <col min="4613" max="4613" width="20.140625" style="149" bestFit="1" customWidth="1"/>
    <col min="4614" max="4614" width="16.5703125" style="149" customWidth="1"/>
    <col min="4615" max="4615" width="18.7109375" style="149" bestFit="1" customWidth="1"/>
    <col min="4616" max="4616" width="17.5703125" style="149" customWidth="1"/>
    <col min="4617" max="4617" width="15.5703125" style="149" bestFit="1" customWidth="1"/>
    <col min="4618" max="4618" width="13.5703125" style="149" customWidth="1"/>
    <col min="4619" max="4619" width="20.5703125" style="149" customWidth="1"/>
    <col min="4620" max="4620" width="12.42578125" style="149" bestFit="1" customWidth="1"/>
    <col min="4621" max="4864" width="9.140625" style="149"/>
    <col min="4865" max="4865" width="23" style="149" customWidth="1"/>
    <col min="4866" max="4866" width="42" style="149" customWidth="1"/>
    <col min="4867" max="4867" width="54.7109375" style="149" customWidth="1"/>
    <col min="4868" max="4868" width="17.28515625" style="149" bestFit="1" customWidth="1"/>
    <col min="4869" max="4869" width="20.140625" style="149" bestFit="1" customWidth="1"/>
    <col min="4870" max="4870" width="16.5703125" style="149" customWidth="1"/>
    <col min="4871" max="4871" width="18.7109375" style="149" bestFit="1" customWidth="1"/>
    <col min="4872" max="4872" width="17.5703125" style="149" customWidth="1"/>
    <col min="4873" max="4873" width="15.5703125" style="149" bestFit="1" customWidth="1"/>
    <col min="4874" max="4874" width="13.5703125" style="149" customWidth="1"/>
    <col min="4875" max="4875" width="20.5703125" style="149" customWidth="1"/>
    <col min="4876" max="4876" width="12.42578125" style="149" bestFit="1" customWidth="1"/>
    <col min="4877" max="5120" width="9.140625" style="149"/>
    <col min="5121" max="5121" width="23" style="149" customWidth="1"/>
    <col min="5122" max="5122" width="42" style="149" customWidth="1"/>
    <col min="5123" max="5123" width="54.7109375" style="149" customWidth="1"/>
    <col min="5124" max="5124" width="17.28515625" style="149" bestFit="1" customWidth="1"/>
    <col min="5125" max="5125" width="20.140625" style="149" bestFit="1" customWidth="1"/>
    <col min="5126" max="5126" width="16.5703125" style="149" customWidth="1"/>
    <col min="5127" max="5127" width="18.7109375" style="149" bestFit="1" customWidth="1"/>
    <col min="5128" max="5128" width="17.5703125" style="149" customWidth="1"/>
    <col min="5129" max="5129" width="15.5703125" style="149" bestFit="1" customWidth="1"/>
    <col min="5130" max="5130" width="13.5703125" style="149" customWidth="1"/>
    <col min="5131" max="5131" width="20.5703125" style="149" customWidth="1"/>
    <col min="5132" max="5132" width="12.42578125" style="149" bestFit="1" customWidth="1"/>
    <col min="5133" max="5376" width="9.140625" style="149"/>
    <col min="5377" max="5377" width="23" style="149" customWidth="1"/>
    <col min="5378" max="5378" width="42" style="149" customWidth="1"/>
    <col min="5379" max="5379" width="54.7109375" style="149" customWidth="1"/>
    <col min="5380" max="5380" width="17.28515625" style="149" bestFit="1" customWidth="1"/>
    <col min="5381" max="5381" width="20.140625" style="149" bestFit="1" customWidth="1"/>
    <col min="5382" max="5382" width="16.5703125" style="149" customWidth="1"/>
    <col min="5383" max="5383" width="18.7109375" style="149" bestFit="1" customWidth="1"/>
    <col min="5384" max="5384" width="17.5703125" style="149" customWidth="1"/>
    <col min="5385" max="5385" width="15.5703125" style="149" bestFit="1" customWidth="1"/>
    <col min="5386" max="5386" width="13.5703125" style="149" customWidth="1"/>
    <col min="5387" max="5387" width="20.5703125" style="149" customWidth="1"/>
    <col min="5388" max="5388" width="12.42578125" style="149" bestFit="1" customWidth="1"/>
    <col min="5389" max="5632" width="9.140625" style="149"/>
    <col min="5633" max="5633" width="23" style="149" customWidth="1"/>
    <col min="5634" max="5634" width="42" style="149" customWidth="1"/>
    <col min="5635" max="5635" width="54.7109375" style="149" customWidth="1"/>
    <col min="5636" max="5636" width="17.28515625" style="149" bestFit="1" customWidth="1"/>
    <col min="5637" max="5637" width="20.140625" style="149" bestFit="1" customWidth="1"/>
    <col min="5638" max="5638" width="16.5703125" style="149" customWidth="1"/>
    <col min="5639" max="5639" width="18.7109375" style="149" bestFit="1" customWidth="1"/>
    <col min="5640" max="5640" width="17.5703125" style="149" customWidth="1"/>
    <col min="5641" max="5641" width="15.5703125" style="149" bestFit="1" customWidth="1"/>
    <col min="5642" max="5642" width="13.5703125" style="149" customWidth="1"/>
    <col min="5643" max="5643" width="20.5703125" style="149" customWidth="1"/>
    <col min="5644" max="5644" width="12.42578125" style="149" bestFit="1" customWidth="1"/>
    <col min="5645" max="5888" width="9.140625" style="149"/>
    <col min="5889" max="5889" width="23" style="149" customWidth="1"/>
    <col min="5890" max="5890" width="42" style="149" customWidth="1"/>
    <col min="5891" max="5891" width="54.7109375" style="149" customWidth="1"/>
    <col min="5892" max="5892" width="17.28515625" style="149" bestFit="1" customWidth="1"/>
    <col min="5893" max="5893" width="20.140625" style="149" bestFit="1" customWidth="1"/>
    <col min="5894" max="5894" width="16.5703125" style="149" customWidth="1"/>
    <col min="5895" max="5895" width="18.7109375" style="149" bestFit="1" customWidth="1"/>
    <col min="5896" max="5896" width="17.5703125" style="149" customWidth="1"/>
    <col min="5897" max="5897" width="15.5703125" style="149" bestFit="1" customWidth="1"/>
    <col min="5898" max="5898" width="13.5703125" style="149" customWidth="1"/>
    <col min="5899" max="5899" width="20.5703125" style="149" customWidth="1"/>
    <col min="5900" max="5900" width="12.42578125" style="149" bestFit="1" customWidth="1"/>
    <col min="5901" max="6144" width="9.140625" style="149"/>
    <col min="6145" max="6145" width="23" style="149" customWidth="1"/>
    <col min="6146" max="6146" width="42" style="149" customWidth="1"/>
    <col min="6147" max="6147" width="54.7109375" style="149" customWidth="1"/>
    <col min="6148" max="6148" width="17.28515625" style="149" bestFit="1" customWidth="1"/>
    <col min="6149" max="6149" width="20.140625" style="149" bestFit="1" customWidth="1"/>
    <col min="6150" max="6150" width="16.5703125" style="149" customWidth="1"/>
    <col min="6151" max="6151" width="18.7109375" style="149" bestFit="1" customWidth="1"/>
    <col min="6152" max="6152" width="17.5703125" style="149" customWidth="1"/>
    <col min="6153" max="6153" width="15.5703125" style="149" bestFit="1" customWidth="1"/>
    <col min="6154" max="6154" width="13.5703125" style="149" customWidth="1"/>
    <col min="6155" max="6155" width="20.5703125" style="149" customWidth="1"/>
    <col min="6156" max="6156" width="12.42578125" style="149" bestFit="1" customWidth="1"/>
    <col min="6157" max="6400" width="9.140625" style="149"/>
    <col min="6401" max="6401" width="23" style="149" customWidth="1"/>
    <col min="6402" max="6402" width="42" style="149" customWidth="1"/>
    <col min="6403" max="6403" width="54.7109375" style="149" customWidth="1"/>
    <col min="6404" max="6404" width="17.28515625" style="149" bestFit="1" customWidth="1"/>
    <col min="6405" max="6405" width="20.140625" style="149" bestFit="1" customWidth="1"/>
    <col min="6406" max="6406" width="16.5703125" style="149" customWidth="1"/>
    <col min="6407" max="6407" width="18.7109375" style="149" bestFit="1" customWidth="1"/>
    <col min="6408" max="6408" width="17.5703125" style="149" customWidth="1"/>
    <col min="6409" max="6409" width="15.5703125" style="149" bestFit="1" customWidth="1"/>
    <col min="6410" max="6410" width="13.5703125" style="149" customWidth="1"/>
    <col min="6411" max="6411" width="20.5703125" style="149" customWidth="1"/>
    <col min="6412" max="6412" width="12.42578125" style="149" bestFit="1" customWidth="1"/>
    <col min="6413" max="6656" width="9.140625" style="149"/>
    <col min="6657" max="6657" width="23" style="149" customWidth="1"/>
    <col min="6658" max="6658" width="42" style="149" customWidth="1"/>
    <col min="6659" max="6659" width="54.7109375" style="149" customWidth="1"/>
    <col min="6660" max="6660" width="17.28515625" style="149" bestFit="1" customWidth="1"/>
    <col min="6661" max="6661" width="20.140625" style="149" bestFit="1" customWidth="1"/>
    <col min="6662" max="6662" width="16.5703125" style="149" customWidth="1"/>
    <col min="6663" max="6663" width="18.7109375" style="149" bestFit="1" customWidth="1"/>
    <col min="6664" max="6664" width="17.5703125" style="149" customWidth="1"/>
    <col min="6665" max="6665" width="15.5703125" style="149" bestFit="1" customWidth="1"/>
    <col min="6666" max="6666" width="13.5703125" style="149" customWidth="1"/>
    <col min="6667" max="6667" width="20.5703125" style="149" customWidth="1"/>
    <col min="6668" max="6668" width="12.42578125" style="149" bestFit="1" customWidth="1"/>
    <col min="6669" max="6912" width="9.140625" style="149"/>
    <col min="6913" max="6913" width="23" style="149" customWidth="1"/>
    <col min="6914" max="6914" width="42" style="149" customWidth="1"/>
    <col min="6915" max="6915" width="54.7109375" style="149" customWidth="1"/>
    <col min="6916" max="6916" width="17.28515625" style="149" bestFit="1" customWidth="1"/>
    <col min="6917" max="6917" width="20.140625" style="149" bestFit="1" customWidth="1"/>
    <col min="6918" max="6918" width="16.5703125" style="149" customWidth="1"/>
    <col min="6919" max="6919" width="18.7109375" style="149" bestFit="1" customWidth="1"/>
    <col min="6920" max="6920" width="17.5703125" style="149" customWidth="1"/>
    <col min="6921" max="6921" width="15.5703125" style="149" bestFit="1" customWidth="1"/>
    <col min="6922" max="6922" width="13.5703125" style="149" customWidth="1"/>
    <col min="6923" max="6923" width="20.5703125" style="149" customWidth="1"/>
    <col min="6924" max="6924" width="12.42578125" style="149" bestFit="1" customWidth="1"/>
    <col min="6925" max="7168" width="9.140625" style="149"/>
    <col min="7169" max="7169" width="23" style="149" customWidth="1"/>
    <col min="7170" max="7170" width="42" style="149" customWidth="1"/>
    <col min="7171" max="7171" width="54.7109375" style="149" customWidth="1"/>
    <col min="7172" max="7172" width="17.28515625" style="149" bestFit="1" customWidth="1"/>
    <col min="7173" max="7173" width="20.140625" style="149" bestFit="1" customWidth="1"/>
    <col min="7174" max="7174" width="16.5703125" style="149" customWidth="1"/>
    <col min="7175" max="7175" width="18.7109375" style="149" bestFit="1" customWidth="1"/>
    <col min="7176" max="7176" width="17.5703125" style="149" customWidth="1"/>
    <col min="7177" max="7177" width="15.5703125" style="149" bestFit="1" customWidth="1"/>
    <col min="7178" max="7178" width="13.5703125" style="149" customWidth="1"/>
    <col min="7179" max="7179" width="20.5703125" style="149" customWidth="1"/>
    <col min="7180" max="7180" width="12.42578125" style="149" bestFit="1" customWidth="1"/>
    <col min="7181" max="7424" width="9.140625" style="149"/>
    <col min="7425" max="7425" width="23" style="149" customWidth="1"/>
    <col min="7426" max="7426" width="42" style="149" customWidth="1"/>
    <col min="7427" max="7427" width="54.7109375" style="149" customWidth="1"/>
    <col min="7428" max="7428" width="17.28515625" style="149" bestFit="1" customWidth="1"/>
    <col min="7429" max="7429" width="20.140625" style="149" bestFit="1" customWidth="1"/>
    <col min="7430" max="7430" width="16.5703125" style="149" customWidth="1"/>
    <col min="7431" max="7431" width="18.7109375" style="149" bestFit="1" customWidth="1"/>
    <col min="7432" max="7432" width="17.5703125" style="149" customWidth="1"/>
    <col min="7433" max="7433" width="15.5703125" style="149" bestFit="1" customWidth="1"/>
    <col min="7434" max="7434" width="13.5703125" style="149" customWidth="1"/>
    <col min="7435" max="7435" width="20.5703125" style="149" customWidth="1"/>
    <col min="7436" max="7436" width="12.42578125" style="149" bestFit="1" customWidth="1"/>
    <col min="7437" max="7680" width="9.140625" style="149"/>
    <col min="7681" max="7681" width="23" style="149" customWidth="1"/>
    <col min="7682" max="7682" width="42" style="149" customWidth="1"/>
    <col min="7683" max="7683" width="54.7109375" style="149" customWidth="1"/>
    <col min="7684" max="7684" width="17.28515625" style="149" bestFit="1" customWidth="1"/>
    <col min="7685" max="7685" width="20.140625" style="149" bestFit="1" customWidth="1"/>
    <col min="7686" max="7686" width="16.5703125" style="149" customWidth="1"/>
    <col min="7687" max="7687" width="18.7109375" style="149" bestFit="1" customWidth="1"/>
    <col min="7688" max="7688" width="17.5703125" style="149" customWidth="1"/>
    <col min="7689" max="7689" width="15.5703125" style="149" bestFit="1" customWidth="1"/>
    <col min="7690" max="7690" width="13.5703125" style="149" customWidth="1"/>
    <col min="7691" max="7691" width="20.5703125" style="149" customWidth="1"/>
    <col min="7692" max="7692" width="12.42578125" style="149" bestFit="1" customWidth="1"/>
    <col min="7693" max="7936" width="9.140625" style="149"/>
    <col min="7937" max="7937" width="23" style="149" customWidth="1"/>
    <col min="7938" max="7938" width="42" style="149" customWidth="1"/>
    <col min="7939" max="7939" width="54.7109375" style="149" customWidth="1"/>
    <col min="7940" max="7940" width="17.28515625" style="149" bestFit="1" customWidth="1"/>
    <col min="7941" max="7941" width="20.140625" style="149" bestFit="1" customWidth="1"/>
    <col min="7942" max="7942" width="16.5703125" style="149" customWidth="1"/>
    <col min="7943" max="7943" width="18.7109375" style="149" bestFit="1" customWidth="1"/>
    <col min="7944" max="7944" width="17.5703125" style="149" customWidth="1"/>
    <col min="7945" max="7945" width="15.5703125" style="149" bestFit="1" customWidth="1"/>
    <col min="7946" max="7946" width="13.5703125" style="149" customWidth="1"/>
    <col min="7947" max="7947" width="20.5703125" style="149" customWidth="1"/>
    <col min="7948" max="7948" width="12.42578125" style="149" bestFit="1" customWidth="1"/>
    <col min="7949" max="8192" width="9.140625" style="149"/>
    <col min="8193" max="8193" width="23" style="149" customWidth="1"/>
    <col min="8194" max="8194" width="42" style="149" customWidth="1"/>
    <col min="8195" max="8195" width="54.7109375" style="149" customWidth="1"/>
    <col min="8196" max="8196" width="17.28515625" style="149" bestFit="1" customWidth="1"/>
    <col min="8197" max="8197" width="20.140625" style="149" bestFit="1" customWidth="1"/>
    <col min="8198" max="8198" width="16.5703125" style="149" customWidth="1"/>
    <col min="8199" max="8199" width="18.7109375" style="149" bestFit="1" customWidth="1"/>
    <col min="8200" max="8200" width="17.5703125" style="149" customWidth="1"/>
    <col min="8201" max="8201" width="15.5703125" style="149" bestFit="1" customWidth="1"/>
    <col min="8202" max="8202" width="13.5703125" style="149" customWidth="1"/>
    <col min="8203" max="8203" width="20.5703125" style="149" customWidth="1"/>
    <col min="8204" max="8204" width="12.42578125" style="149" bestFit="1" customWidth="1"/>
    <col min="8205" max="8448" width="9.140625" style="149"/>
    <col min="8449" max="8449" width="23" style="149" customWidth="1"/>
    <col min="8450" max="8450" width="42" style="149" customWidth="1"/>
    <col min="8451" max="8451" width="54.7109375" style="149" customWidth="1"/>
    <col min="8452" max="8452" width="17.28515625" style="149" bestFit="1" customWidth="1"/>
    <col min="8453" max="8453" width="20.140625" style="149" bestFit="1" customWidth="1"/>
    <col min="8454" max="8454" width="16.5703125" style="149" customWidth="1"/>
    <col min="8455" max="8455" width="18.7109375" style="149" bestFit="1" customWidth="1"/>
    <col min="8456" max="8456" width="17.5703125" style="149" customWidth="1"/>
    <col min="8457" max="8457" width="15.5703125" style="149" bestFit="1" customWidth="1"/>
    <col min="8458" max="8458" width="13.5703125" style="149" customWidth="1"/>
    <col min="8459" max="8459" width="20.5703125" style="149" customWidth="1"/>
    <col min="8460" max="8460" width="12.42578125" style="149" bestFit="1" customWidth="1"/>
    <col min="8461" max="8704" width="9.140625" style="149"/>
    <col min="8705" max="8705" width="23" style="149" customWidth="1"/>
    <col min="8706" max="8706" width="42" style="149" customWidth="1"/>
    <col min="8707" max="8707" width="54.7109375" style="149" customWidth="1"/>
    <col min="8708" max="8708" width="17.28515625" style="149" bestFit="1" customWidth="1"/>
    <col min="8709" max="8709" width="20.140625" style="149" bestFit="1" customWidth="1"/>
    <col min="8710" max="8710" width="16.5703125" style="149" customWidth="1"/>
    <col min="8711" max="8711" width="18.7109375" style="149" bestFit="1" customWidth="1"/>
    <col min="8712" max="8712" width="17.5703125" style="149" customWidth="1"/>
    <col min="8713" max="8713" width="15.5703125" style="149" bestFit="1" customWidth="1"/>
    <col min="8714" max="8714" width="13.5703125" style="149" customWidth="1"/>
    <col min="8715" max="8715" width="20.5703125" style="149" customWidth="1"/>
    <col min="8716" max="8716" width="12.42578125" style="149" bestFit="1" customWidth="1"/>
    <col min="8717" max="8960" width="9.140625" style="149"/>
    <col min="8961" max="8961" width="23" style="149" customWidth="1"/>
    <col min="8962" max="8962" width="42" style="149" customWidth="1"/>
    <col min="8963" max="8963" width="54.7109375" style="149" customWidth="1"/>
    <col min="8964" max="8964" width="17.28515625" style="149" bestFit="1" customWidth="1"/>
    <col min="8965" max="8965" width="20.140625" style="149" bestFit="1" customWidth="1"/>
    <col min="8966" max="8966" width="16.5703125" style="149" customWidth="1"/>
    <col min="8967" max="8967" width="18.7109375" style="149" bestFit="1" customWidth="1"/>
    <col min="8968" max="8968" width="17.5703125" style="149" customWidth="1"/>
    <col min="8969" max="8969" width="15.5703125" style="149" bestFit="1" customWidth="1"/>
    <col min="8970" max="8970" width="13.5703125" style="149" customWidth="1"/>
    <col min="8971" max="8971" width="20.5703125" style="149" customWidth="1"/>
    <col min="8972" max="8972" width="12.42578125" style="149" bestFit="1" customWidth="1"/>
    <col min="8973" max="9216" width="9.140625" style="149"/>
    <col min="9217" max="9217" width="23" style="149" customWidth="1"/>
    <col min="9218" max="9218" width="42" style="149" customWidth="1"/>
    <col min="9219" max="9219" width="54.7109375" style="149" customWidth="1"/>
    <col min="9220" max="9220" width="17.28515625" style="149" bestFit="1" customWidth="1"/>
    <col min="9221" max="9221" width="20.140625" style="149" bestFit="1" customWidth="1"/>
    <col min="9222" max="9222" width="16.5703125" style="149" customWidth="1"/>
    <col min="9223" max="9223" width="18.7109375" style="149" bestFit="1" customWidth="1"/>
    <col min="9224" max="9224" width="17.5703125" style="149" customWidth="1"/>
    <col min="9225" max="9225" width="15.5703125" style="149" bestFit="1" customWidth="1"/>
    <col min="9226" max="9226" width="13.5703125" style="149" customWidth="1"/>
    <col min="9227" max="9227" width="20.5703125" style="149" customWidth="1"/>
    <col min="9228" max="9228" width="12.42578125" style="149" bestFit="1" customWidth="1"/>
    <col min="9229" max="9472" width="9.140625" style="149"/>
    <col min="9473" max="9473" width="23" style="149" customWidth="1"/>
    <col min="9474" max="9474" width="42" style="149" customWidth="1"/>
    <col min="9475" max="9475" width="54.7109375" style="149" customWidth="1"/>
    <col min="9476" max="9476" width="17.28515625" style="149" bestFit="1" customWidth="1"/>
    <col min="9477" max="9477" width="20.140625" style="149" bestFit="1" customWidth="1"/>
    <col min="9478" max="9478" width="16.5703125" style="149" customWidth="1"/>
    <col min="9479" max="9479" width="18.7109375" style="149" bestFit="1" customWidth="1"/>
    <col min="9480" max="9480" width="17.5703125" style="149" customWidth="1"/>
    <col min="9481" max="9481" width="15.5703125" style="149" bestFit="1" customWidth="1"/>
    <col min="9482" max="9482" width="13.5703125" style="149" customWidth="1"/>
    <col min="9483" max="9483" width="20.5703125" style="149" customWidth="1"/>
    <col min="9484" max="9484" width="12.42578125" style="149" bestFit="1" customWidth="1"/>
    <col min="9485" max="9728" width="9.140625" style="149"/>
    <col min="9729" max="9729" width="23" style="149" customWidth="1"/>
    <col min="9730" max="9730" width="42" style="149" customWidth="1"/>
    <col min="9731" max="9731" width="54.7109375" style="149" customWidth="1"/>
    <col min="9732" max="9732" width="17.28515625" style="149" bestFit="1" customWidth="1"/>
    <col min="9733" max="9733" width="20.140625" style="149" bestFit="1" customWidth="1"/>
    <col min="9734" max="9734" width="16.5703125" style="149" customWidth="1"/>
    <col min="9735" max="9735" width="18.7109375" style="149" bestFit="1" customWidth="1"/>
    <col min="9736" max="9736" width="17.5703125" style="149" customWidth="1"/>
    <col min="9737" max="9737" width="15.5703125" style="149" bestFit="1" customWidth="1"/>
    <col min="9738" max="9738" width="13.5703125" style="149" customWidth="1"/>
    <col min="9739" max="9739" width="20.5703125" style="149" customWidth="1"/>
    <col min="9740" max="9740" width="12.42578125" style="149" bestFit="1" customWidth="1"/>
    <col min="9741" max="9984" width="9.140625" style="149"/>
    <col min="9985" max="9985" width="23" style="149" customWidth="1"/>
    <col min="9986" max="9986" width="42" style="149" customWidth="1"/>
    <col min="9987" max="9987" width="54.7109375" style="149" customWidth="1"/>
    <col min="9988" max="9988" width="17.28515625" style="149" bestFit="1" customWidth="1"/>
    <col min="9989" max="9989" width="20.140625" style="149" bestFit="1" customWidth="1"/>
    <col min="9990" max="9990" width="16.5703125" style="149" customWidth="1"/>
    <col min="9991" max="9991" width="18.7109375" style="149" bestFit="1" customWidth="1"/>
    <col min="9992" max="9992" width="17.5703125" style="149" customWidth="1"/>
    <col min="9993" max="9993" width="15.5703125" style="149" bestFit="1" customWidth="1"/>
    <col min="9994" max="9994" width="13.5703125" style="149" customWidth="1"/>
    <col min="9995" max="9995" width="20.5703125" style="149" customWidth="1"/>
    <col min="9996" max="9996" width="12.42578125" style="149" bestFit="1" customWidth="1"/>
    <col min="9997" max="10240" width="9.140625" style="149"/>
    <col min="10241" max="10241" width="23" style="149" customWidth="1"/>
    <col min="10242" max="10242" width="42" style="149" customWidth="1"/>
    <col min="10243" max="10243" width="54.7109375" style="149" customWidth="1"/>
    <col min="10244" max="10244" width="17.28515625" style="149" bestFit="1" customWidth="1"/>
    <col min="10245" max="10245" width="20.140625" style="149" bestFit="1" customWidth="1"/>
    <col min="10246" max="10246" width="16.5703125" style="149" customWidth="1"/>
    <col min="10247" max="10247" width="18.7109375" style="149" bestFit="1" customWidth="1"/>
    <col min="10248" max="10248" width="17.5703125" style="149" customWidth="1"/>
    <col min="10249" max="10249" width="15.5703125" style="149" bestFit="1" customWidth="1"/>
    <col min="10250" max="10250" width="13.5703125" style="149" customWidth="1"/>
    <col min="10251" max="10251" width="20.5703125" style="149" customWidth="1"/>
    <col min="10252" max="10252" width="12.42578125" style="149" bestFit="1" customWidth="1"/>
    <col min="10253" max="10496" width="9.140625" style="149"/>
    <col min="10497" max="10497" width="23" style="149" customWidth="1"/>
    <col min="10498" max="10498" width="42" style="149" customWidth="1"/>
    <col min="10499" max="10499" width="54.7109375" style="149" customWidth="1"/>
    <col min="10500" max="10500" width="17.28515625" style="149" bestFit="1" customWidth="1"/>
    <col min="10501" max="10501" width="20.140625" style="149" bestFit="1" customWidth="1"/>
    <col min="10502" max="10502" width="16.5703125" style="149" customWidth="1"/>
    <col min="10503" max="10503" width="18.7109375" style="149" bestFit="1" customWidth="1"/>
    <col min="10504" max="10504" width="17.5703125" style="149" customWidth="1"/>
    <col min="10505" max="10505" width="15.5703125" style="149" bestFit="1" customWidth="1"/>
    <col min="10506" max="10506" width="13.5703125" style="149" customWidth="1"/>
    <col min="10507" max="10507" width="20.5703125" style="149" customWidth="1"/>
    <col min="10508" max="10508" width="12.42578125" style="149" bestFit="1" customWidth="1"/>
    <col min="10509" max="10752" width="9.140625" style="149"/>
    <col min="10753" max="10753" width="23" style="149" customWidth="1"/>
    <col min="10754" max="10754" width="42" style="149" customWidth="1"/>
    <col min="10755" max="10755" width="54.7109375" style="149" customWidth="1"/>
    <col min="10756" max="10756" width="17.28515625" style="149" bestFit="1" customWidth="1"/>
    <col min="10757" max="10757" width="20.140625" style="149" bestFit="1" customWidth="1"/>
    <col min="10758" max="10758" width="16.5703125" style="149" customWidth="1"/>
    <col min="10759" max="10759" width="18.7109375" style="149" bestFit="1" customWidth="1"/>
    <col min="10760" max="10760" width="17.5703125" style="149" customWidth="1"/>
    <col min="10761" max="10761" width="15.5703125" style="149" bestFit="1" customWidth="1"/>
    <col min="10762" max="10762" width="13.5703125" style="149" customWidth="1"/>
    <col min="10763" max="10763" width="20.5703125" style="149" customWidth="1"/>
    <col min="10764" max="10764" width="12.42578125" style="149" bestFit="1" customWidth="1"/>
    <col min="10765" max="11008" width="9.140625" style="149"/>
    <col min="11009" max="11009" width="23" style="149" customWidth="1"/>
    <col min="11010" max="11010" width="42" style="149" customWidth="1"/>
    <col min="11011" max="11011" width="54.7109375" style="149" customWidth="1"/>
    <col min="11012" max="11012" width="17.28515625" style="149" bestFit="1" customWidth="1"/>
    <col min="11013" max="11013" width="20.140625" style="149" bestFit="1" customWidth="1"/>
    <col min="11014" max="11014" width="16.5703125" style="149" customWidth="1"/>
    <col min="11015" max="11015" width="18.7109375" style="149" bestFit="1" customWidth="1"/>
    <col min="11016" max="11016" width="17.5703125" style="149" customWidth="1"/>
    <col min="11017" max="11017" width="15.5703125" style="149" bestFit="1" customWidth="1"/>
    <col min="11018" max="11018" width="13.5703125" style="149" customWidth="1"/>
    <col min="11019" max="11019" width="20.5703125" style="149" customWidth="1"/>
    <col min="11020" max="11020" width="12.42578125" style="149" bestFit="1" customWidth="1"/>
    <col min="11021" max="11264" width="9.140625" style="149"/>
    <col min="11265" max="11265" width="23" style="149" customWidth="1"/>
    <col min="11266" max="11266" width="42" style="149" customWidth="1"/>
    <col min="11267" max="11267" width="54.7109375" style="149" customWidth="1"/>
    <col min="11268" max="11268" width="17.28515625" style="149" bestFit="1" customWidth="1"/>
    <col min="11269" max="11269" width="20.140625" style="149" bestFit="1" customWidth="1"/>
    <col min="11270" max="11270" width="16.5703125" style="149" customWidth="1"/>
    <col min="11271" max="11271" width="18.7109375" style="149" bestFit="1" customWidth="1"/>
    <col min="11272" max="11272" width="17.5703125" style="149" customWidth="1"/>
    <col min="11273" max="11273" width="15.5703125" style="149" bestFit="1" customWidth="1"/>
    <col min="11274" max="11274" width="13.5703125" style="149" customWidth="1"/>
    <col min="11275" max="11275" width="20.5703125" style="149" customWidth="1"/>
    <col min="11276" max="11276" width="12.42578125" style="149" bestFit="1" customWidth="1"/>
    <col min="11277" max="11520" width="9.140625" style="149"/>
    <col min="11521" max="11521" width="23" style="149" customWidth="1"/>
    <col min="11522" max="11522" width="42" style="149" customWidth="1"/>
    <col min="11523" max="11523" width="54.7109375" style="149" customWidth="1"/>
    <col min="11524" max="11524" width="17.28515625" style="149" bestFit="1" customWidth="1"/>
    <col min="11525" max="11525" width="20.140625" style="149" bestFit="1" customWidth="1"/>
    <col min="11526" max="11526" width="16.5703125" style="149" customWidth="1"/>
    <col min="11527" max="11527" width="18.7109375" style="149" bestFit="1" customWidth="1"/>
    <col min="11528" max="11528" width="17.5703125" style="149" customWidth="1"/>
    <col min="11529" max="11529" width="15.5703125" style="149" bestFit="1" customWidth="1"/>
    <col min="11530" max="11530" width="13.5703125" style="149" customWidth="1"/>
    <col min="11531" max="11531" width="20.5703125" style="149" customWidth="1"/>
    <col min="11532" max="11532" width="12.42578125" style="149" bestFit="1" customWidth="1"/>
    <col min="11533" max="11776" width="9.140625" style="149"/>
    <col min="11777" max="11777" width="23" style="149" customWidth="1"/>
    <col min="11778" max="11778" width="42" style="149" customWidth="1"/>
    <col min="11779" max="11779" width="54.7109375" style="149" customWidth="1"/>
    <col min="11780" max="11780" width="17.28515625" style="149" bestFit="1" customWidth="1"/>
    <col min="11781" max="11781" width="20.140625" style="149" bestFit="1" customWidth="1"/>
    <col min="11782" max="11782" width="16.5703125" style="149" customWidth="1"/>
    <col min="11783" max="11783" width="18.7109375" style="149" bestFit="1" customWidth="1"/>
    <col min="11784" max="11784" width="17.5703125" style="149" customWidth="1"/>
    <col min="11785" max="11785" width="15.5703125" style="149" bestFit="1" customWidth="1"/>
    <col min="11786" max="11786" width="13.5703125" style="149" customWidth="1"/>
    <col min="11787" max="11787" width="20.5703125" style="149" customWidth="1"/>
    <col min="11788" max="11788" width="12.42578125" style="149" bestFit="1" customWidth="1"/>
    <col min="11789" max="12032" width="9.140625" style="149"/>
    <col min="12033" max="12033" width="23" style="149" customWidth="1"/>
    <col min="12034" max="12034" width="42" style="149" customWidth="1"/>
    <col min="12035" max="12035" width="54.7109375" style="149" customWidth="1"/>
    <col min="12036" max="12036" width="17.28515625" style="149" bestFit="1" customWidth="1"/>
    <col min="12037" max="12037" width="20.140625" style="149" bestFit="1" customWidth="1"/>
    <col min="12038" max="12038" width="16.5703125" style="149" customWidth="1"/>
    <col min="12039" max="12039" width="18.7109375" style="149" bestFit="1" customWidth="1"/>
    <col min="12040" max="12040" width="17.5703125" style="149" customWidth="1"/>
    <col min="12041" max="12041" width="15.5703125" style="149" bestFit="1" customWidth="1"/>
    <col min="12042" max="12042" width="13.5703125" style="149" customWidth="1"/>
    <col min="12043" max="12043" width="20.5703125" style="149" customWidth="1"/>
    <col min="12044" max="12044" width="12.42578125" style="149" bestFit="1" customWidth="1"/>
    <col min="12045" max="12288" width="9.140625" style="149"/>
    <col min="12289" max="12289" width="23" style="149" customWidth="1"/>
    <col min="12290" max="12290" width="42" style="149" customWidth="1"/>
    <col min="12291" max="12291" width="54.7109375" style="149" customWidth="1"/>
    <col min="12292" max="12292" width="17.28515625" style="149" bestFit="1" customWidth="1"/>
    <col min="12293" max="12293" width="20.140625" style="149" bestFit="1" customWidth="1"/>
    <col min="12294" max="12294" width="16.5703125" style="149" customWidth="1"/>
    <col min="12295" max="12295" width="18.7109375" style="149" bestFit="1" customWidth="1"/>
    <col min="12296" max="12296" width="17.5703125" style="149" customWidth="1"/>
    <col min="12297" max="12297" width="15.5703125" style="149" bestFit="1" customWidth="1"/>
    <col min="12298" max="12298" width="13.5703125" style="149" customWidth="1"/>
    <col min="12299" max="12299" width="20.5703125" style="149" customWidth="1"/>
    <col min="12300" max="12300" width="12.42578125" style="149" bestFit="1" customWidth="1"/>
    <col min="12301" max="12544" width="9.140625" style="149"/>
    <col min="12545" max="12545" width="23" style="149" customWidth="1"/>
    <col min="12546" max="12546" width="42" style="149" customWidth="1"/>
    <col min="12547" max="12547" width="54.7109375" style="149" customWidth="1"/>
    <col min="12548" max="12548" width="17.28515625" style="149" bestFit="1" customWidth="1"/>
    <col min="12549" max="12549" width="20.140625" style="149" bestFit="1" customWidth="1"/>
    <col min="12550" max="12550" width="16.5703125" style="149" customWidth="1"/>
    <col min="12551" max="12551" width="18.7109375" style="149" bestFit="1" customWidth="1"/>
    <col min="12552" max="12552" width="17.5703125" style="149" customWidth="1"/>
    <col min="12553" max="12553" width="15.5703125" style="149" bestFit="1" customWidth="1"/>
    <col min="12554" max="12554" width="13.5703125" style="149" customWidth="1"/>
    <col min="12555" max="12555" width="20.5703125" style="149" customWidth="1"/>
    <col min="12556" max="12556" width="12.42578125" style="149" bestFit="1" customWidth="1"/>
    <col min="12557" max="12800" width="9.140625" style="149"/>
    <col min="12801" max="12801" width="23" style="149" customWidth="1"/>
    <col min="12802" max="12802" width="42" style="149" customWidth="1"/>
    <col min="12803" max="12803" width="54.7109375" style="149" customWidth="1"/>
    <col min="12804" max="12804" width="17.28515625" style="149" bestFit="1" customWidth="1"/>
    <col min="12805" max="12805" width="20.140625" style="149" bestFit="1" customWidth="1"/>
    <col min="12806" max="12806" width="16.5703125" style="149" customWidth="1"/>
    <col min="12807" max="12807" width="18.7109375" style="149" bestFit="1" customWidth="1"/>
    <col min="12808" max="12808" width="17.5703125" style="149" customWidth="1"/>
    <col min="12809" max="12809" width="15.5703125" style="149" bestFit="1" customWidth="1"/>
    <col min="12810" max="12810" width="13.5703125" style="149" customWidth="1"/>
    <col min="12811" max="12811" width="20.5703125" style="149" customWidth="1"/>
    <col min="12812" max="12812" width="12.42578125" style="149" bestFit="1" customWidth="1"/>
    <col min="12813" max="13056" width="9.140625" style="149"/>
    <col min="13057" max="13057" width="23" style="149" customWidth="1"/>
    <col min="13058" max="13058" width="42" style="149" customWidth="1"/>
    <col min="13059" max="13059" width="54.7109375" style="149" customWidth="1"/>
    <col min="13060" max="13060" width="17.28515625" style="149" bestFit="1" customWidth="1"/>
    <col min="13061" max="13061" width="20.140625" style="149" bestFit="1" customWidth="1"/>
    <col min="13062" max="13062" width="16.5703125" style="149" customWidth="1"/>
    <col min="13063" max="13063" width="18.7109375" style="149" bestFit="1" customWidth="1"/>
    <col min="13064" max="13064" width="17.5703125" style="149" customWidth="1"/>
    <col min="13065" max="13065" width="15.5703125" style="149" bestFit="1" customWidth="1"/>
    <col min="13066" max="13066" width="13.5703125" style="149" customWidth="1"/>
    <col min="13067" max="13067" width="20.5703125" style="149" customWidth="1"/>
    <col min="13068" max="13068" width="12.42578125" style="149" bestFit="1" customWidth="1"/>
    <col min="13069" max="13312" width="9.140625" style="149"/>
    <col min="13313" max="13313" width="23" style="149" customWidth="1"/>
    <col min="13314" max="13314" width="42" style="149" customWidth="1"/>
    <col min="13315" max="13315" width="54.7109375" style="149" customWidth="1"/>
    <col min="13316" max="13316" width="17.28515625" style="149" bestFit="1" customWidth="1"/>
    <col min="13317" max="13317" width="20.140625" style="149" bestFit="1" customWidth="1"/>
    <col min="13318" max="13318" width="16.5703125" style="149" customWidth="1"/>
    <col min="13319" max="13319" width="18.7109375" style="149" bestFit="1" customWidth="1"/>
    <col min="13320" max="13320" width="17.5703125" style="149" customWidth="1"/>
    <col min="13321" max="13321" width="15.5703125" style="149" bestFit="1" customWidth="1"/>
    <col min="13322" max="13322" width="13.5703125" style="149" customWidth="1"/>
    <col min="13323" max="13323" width="20.5703125" style="149" customWidth="1"/>
    <col min="13324" max="13324" width="12.42578125" style="149" bestFit="1" customWidth="1"/>
    <col min="13325" max="13568" width="9.140625" style="149"/>
    <col min="13569" max="13569" width="23" style="149" customWidth="1"/>
    <col min="13570" max="13570" width="42" style="149" customWidth="1"/>
    <col min="13571" max="13571" width="54.7109375" style="149" customWidth="1"/>
    <col min="13572" max="13572" width="17.28515625" style="149" bestFit="1" customWidth="1"/>
    <col min="13573" max="13573" width="20.140625" style="149" bestFit="1" customWidth="1"/>
    <col min="13574" max="13574" width="16.5703125" style="149" customWidth="1"/>
    <col min="13575" max="13575" width="18.7109375" style="149" bestFit="1" customWidth="1"/>
    <col min="13576" max="13576" width="17.5703125" style="149" customWidth="1"/>
    <col min="13577" max="13577" width="15.5703125" style="149" bestFit="1" customWidth="1"/>
    <col min="13578" max="13578" width="13.5703125" style="149" customWidth="1"/>
    <col min="13579" max="13579" width="20.5703125" style="149" customWidth="1"/>
    <col min="13580" max="13580" width="12.42578125" style="149" bestFit="1" customWidth="1"/>
    <col min="13581" max="13824" width="9.140625" style="149"/>
    <col min="13825" max="13825" width="23" style="149" customWidth="1"/>
    <col min="13826" max="13826" width="42" style="149" customWidth="1"/>
    <col min="13827" max="13827" width="54.7109375" style="149" customWidth="1"/>
    <col min="13828" max="13828" width="17.28515625" style="149" bestFit="1" customWidth="1"/>
    <col min="13829" max="13829" width="20.140625" style="149" bestFit="1" customWidth="1"/>
    <col min="13830" max="13830" width="16.5703125" style="149" customWidth="1"/>
    <col min="13831" max="13831" width="18.7109375" style="149" bestFit="1" customWidth="1"/>
    <col min="13832" max="13832" width="17.5703125" style="149" customWidth="1"/>
    <col min="13833" max="13833" width="15.5703125" style="149" bestFit="1" customWidth="1"/>
    <col min="13834" max="13834" width="13.5703125" style="149" customWidth="1"/>
    <col min="13835" max="13835" width="20.5703125" style="149" customWidth="1"/>
    <col min="13836" max="13836" width="12.42578125" style="149" bestFit="1" customWidth="1"/>
    <col min="13837" max="14080" width="9.140625" style="149"/>
    <col min="14081" max="14081" width="23" style="149" customWidth="1"/>
    <col min="14082" max="14082" width="42" style="149" customWidth="1"/>
    <col min="14083" max="14083" width="54.7109375" style="149" customWidth="1"/>
    <col min="14084" max="14084" width="17.28515625" style="149" bestFit="1" customWidth="1"/>
    <col min="14085" max="14085" width="20.140625" style="149" bestFit="1" customWidth="1"/>
    <col min="14086" max="14086" width="16.5703125" style="149" customWidth="1"/>
    <col min="14087" max="14087" width="18.7109375" style="149" bestFit="1" customWidth="1"/>
    <col min="14088" max="14088" width="17.5703125" style="149" customWidth="1"/>
    <col min="14089" max="14089" width="15.5703125" style="149" bestFit="1" customWidth="1"/>
    <col min="14090" max="14090" width="13.5703125" style="149" customWidth="1"/>
    <col min="14091" max="14091" width="20.5703125" style="149" customWidth="1"/>
    <col min="14092" max="14092" width="12.42578125" style="149" bestFit="1" customWidth="1"/>
    <col min="14093" max="14336" width="9.140625" style="149"/>
    <col min="14337" max="14337" width="23" style="149" customWidth="1"/>
    <col min="14338" max="14338" width="42" style="149" customWidth="1"/>
    <col min="14339" max="14339" width="54.7109375" style="149" customWidth="1"/>
    <col min="14340" max="14340" width="17.28515625" style="149" bestFit="1" customWidth="1"/>
    <col min="14341" max="14341" width="20.140625" style="149" bestFit="1" customWidth="1"/>
    <col min="14342" max="14342" width="16.5703125" style="149" customWidth="1"/>
    <col min="14343" max="14343" width="18.7109375" style="149" bestFit="1" customWidth="1"/>
    <col min="14344" max="14344" width="17.5703125" style="149" customWidth="1"/>
    <col min="14345" max="14345" width="15.5703125" style="149" bestFit="1" customWidth="1"/>
    <col min="14346" max="14346" width="13.5703125" style="149" customWidth="1"/>
    <col min="14347" max="14347" width="20.5703125" style="149" customWidth="1"/>
    <col min="14348" max="14348" width="12.42578125" style="149" bestFit="1" customWidth="1"/>
    <col min="14349" max="14592" width="9.140625" style="149"/>
    <col min="14593" max="14593" width="23" style="149" customWidth="1"/>
    <col min="14594" max="14594" width="42" style="149" customWidth="1"/>
    <col min="14595" max="14595" width="54.7109375" style="149" customWidth="1"/>
    <col min="14596" max="14596" width="17.28515625" style="149" bestFit="1" customWidth="1"/>
    <col min="14597" max="14597" width="20.140625" style="149" bestFit="1" customWidth="1"/>
    <col min="14598" max="14598" width="16.5703125" style="149" customWidth="1"/>
    <col min="14599" max="14599" width="18.7109375" style="149" bestFit="1" customWidth="1"/>
    <col min="14600" max="14600" width="17.5703125" style="149" customWidth="1"/>
    <col min="14601" max="14601" width="15.5703125" style="149" bestFit="1" customWidth="1"/>
    <col min="14602" max="14602" width="13.5703125" style="149" customWidth="1"/>
    <col min="14603" max="14603" width="20.5703125" style="149" customWidth="1"/>
    <col min="14604" max="14604" width="12.42578125" style="149" bestFit="1" customWidth="1"/>
    <col min="14605" max="14848" width="9.140625" style="149"/>
    <col min="14849" max="14849" width="23" style="149" customWidth="1"/>
    <col min="14850" max="14850" width="42" style="149" customWidth="1"/>
    <col min="14851" max="14851" width="54.7109375" style="149" customWidth="1"/>
    <col min="14852" max="14852" width="17.28515625" style="149" bestFit="1" customWidth="1"/>
    <col min="14853" max="14853" width="20.140625" style="149" bestFit="1" customWidth="1"/>
    <col min="14854" max="14854" width="16.5703125" style="149" customWidth="1"/>
    <col min="14855" max="14855" width="18.7109375" style="149" bestFit="1" customWidth="1"/>
    <col min="14856" max="14856" width="17.5703125" style="149" customWidth="1"/>
    <col min="14857" max="14857" width="15.5703125" style="149" bestFit="1" customWidth="1"/>
    <col min="14858" max="14858" width="13.5703125" style="149" customWidth="1"/>
    <col min="14859" max="14859" width="20.5703125" style="149" customWidth="1"/>
    <col min="14860" max="14860" width="12.42578125" style="149" bestFit="1" customWidth="1"/>
    <col min="14861" max="15104" width="9.140625" style="149"/>
    <col min="15105" max="15105" width="23" style="149" customWidth="1"/>
    <col min="15106" max="15106" width="42" style="149" customWidth="1"/>
    <col min="15107" max="15107" width="54.7109375" style="149" customWidth="1"/>
    <col min="15108" max="15108" width="17.28515625" style="149" bestFit="1" customWidth="1"/>
    <col min="15109" max="15109" width="20.140625" style="149" bestFit="1" customWidth="1"/>
    <col min="15110" max="15110" width="16.5703125" style="149" customWidth="1"/>
    <col min="15111" max="15111" width="18.7109375" style="149" bestFit="1" customWidth="1"/>
    <col min="15112" max="15112" width="17.5703125" style="149" customWidth="1"/>
    <col min="15113" max="15113" width="15.5703125" style="149" bestFit="1" customWidth="1"/>
    <col min="15114" max="15114" width="13.5703125" style="149" customWidth="1"/>
    <col min="15115" max="15115" width="20.5703125" style="149" customWidth="1"/>
    <col min="15116" max="15116" width="12.42578125" style="149" bestFit="1" customWidth="1"/>
    <col min="15117" max="15360" width="9.140625" style="149"/>
    <col min="15361" max="15361" width="23" style="149" customWidth="1"/>
    <col min="15362" max="15362" width="42" style="149" customWidth="1"/>
    <col min="15363" max="15363" width="54.7109375" style="149" customWidth="1"/>
    <col min="15364" max="15364" width="17.28515625" style="149" bestFit="1" customWidth="1"/>
    <col min="15365" max="15365" width="20.140625" style="149" bestFit="1" customWidth="1"/>
    <col min="15366" max="15366" width="16.5703125" style="149" customWidth="1"/>
    <col min="15367" max="15367" width="18.7109375" style="149" bestFit="1" customWidth="1"/>
    <col min="15368" max="15368" width="17.5703125" style="149" customWidth="1"/>
    <col min="15369" max="15369" width="15.5703125" style="149" bestFit="1" customWidth="1"/>
    <col min="15370" max="15370" width="13.5703125" style="149" customWidth="1"/>
    <col min="15371" max="15371" width="20.5703125" style="149" customWidth="1"/>
    <col min="15372" max="15372" width="12.42578125" style="149" bestFit="1" customWidth="1"/>
    <col min="15373" max="15616" width="9.140625" style="149"/>
    <col min="15617" max="15617" width="23" style="149" customWidth="1"/>
    <col min="15618" max="15618" width="42" style="149" customWidth="1"/>
    <col min="15619" max="15619" width="54.7109375" style="149" customWidth="1"/>
    <col min="15620" max="15620" width="17.28515625" style="149" bestFit="1" customWidth="1"/>
    <col min="15621" max="15621" width="20.140625" style="149" bestFit="1" customWidth="1"/>
    <col min="15622" max="15622" width="16.5703125" style="149" customWidth="1"/>
    <col min="15623" max="15623" width="18.7109375" style="149" bestFit="1" customWidth="1"/>
    <col min="15624" max="15624" width="17.5703125" style="149" customWidth="1"/>
    <col min="15625" max="15625" width="15.5703125" style="149" bestFit="1" customWidth="1"/>
    <col min="15626" max="15626" width="13.5703125" style="149" customWidth="1"/>
    <col min="15627" max="15627" width="20.5703125" style="149" customWidth="1"/>
    <col min="15628" max="15628" width="12.42578125" style="149" bestFit="1" customWidth="1"/>
    <col min="15629" max="15872" width="9.140625" style="149"/>
    <col min="15873" max="15873" width="23" style="149" customWidth="1"/>
    <col min="15874" max="15874" width="42" style="149" customWidth="1"/>
    <col min="15875" max="15875" width="54.7109375" style="149" customWidth="1"/>
    <col min="15876" max="15876" width="17.28515625" style="149" bestFit="1" customWidth="1"/>
    <col min="15877" max="15877" width="20.140625" style="149" bestFit="1" customWidth="1"/>
    <col min="15878" max="15878" width="16.5703125" style="149" customWidth="1"/>
    <col min="15879" max="15879" width="18.7109375" style="149" bestFit="1" customWidth="1"/>
    <col min="15880" max="15880" width="17.5703125" style="149" customWidth="1"/>
    <col min="15881" max="15881" width="15.5703125" style="149" bestFit="1" customWidth="1"/>
    <col min="15882" max="15882" width="13.5703125" style="149" customWidth="1"/>
    <col min="15883" max="15883" width="20.5703125" style="149" customWidth="1"/>
    <col min="15884" max="15884" width="12.42578125" style="149" bestFit="1" customWidth="1"/>
    <col min="15885" max="16128" width="9.140625" style="149"/>
    <col min="16129" max="16129" width="23" style="149" customWidth="1"/>
    <col min="16130" max="16130" width="42" style="149" customWidth="1"/>
    <col min="16131" max="16131" width="54.7109375" style="149" customWidth="1"/>
    <col min="16132" max="16132" width="17.28515625" style="149" bestFit="1" customWidth="1"/>
    <col min="16133" max="16133" width="20.140625" style="149" bestFit="1" customWidth="1"/>
    <col min="16134" max="16134" width="16.5703125" style="149" customWidth="1"/>
    <col min="16135" max="16135" width="18.7109375" style="149" bestFit="1" customWidth="1"/>
    <col min="16136" max="16136" width="17.5703125" style="149" customWidth="1"/>
    <col min="16137" max="16137" width="15.5703125" style="149" bestFit="1" customWidth="1"/>
    <col min="16138" max="16138" width="13.5703125" style="149" customWidth="1"/>
    <col min="16139" max="16139" width="20.5703125" style="149" customWidth="1"/>
    <col min="16140" max="16140" width="12.42578125" style="149" bestFit="1" customWidth="1"/>
    <col min="16141" max="16384" width="9.140625" style="149"/>
  </cols>
  <sheetData>
    <row r="1" spans="2:7" x14ac:dyDescent="0.25">
      <c r="G1" s="150" t="s">
        <v>924</v>
      </c>
    </row>
    <row r="2" spans="2:7" x14ac:dyDescent="0.25">
      <c r="B2" s="265" t="s">
        <v>1091</v>
      </c>
      <c r="C2" s="265"/>
      <c r="D2" s="265"/>
      <c r="E2" s="265"/>
      <c r="F2" s="265"/>
      <c r="G2" s="265"/>
    </row>
    <row r="3" spans="2:7" x14ac:dyDescent="0.25">
      <c r="B3" s="265" t="s">
        <v>1092</v>
      </c>
      <c r="C3" s="265"/>
      <c r="D3" s="265"/>
      <c r="E3" s="265"/>
      <c r="F3" s="265"/>
      <c r="G3" s="265"/>
    </row>
    <row r="4" spans="2:7" x14ac:dyDescent="0.25">
      <c r="B4" s="150"/>
      <c r="C4" s="150"/>
      <c r="D4" s="150"/>
      <c r="E4" s="150"/>
      <c r="F4" s="150"/>
      <c r="G4" s="150"/>
    </row>
    <row r="5" spans="2:7" x14ac:dyDescent="0.25">
      <c r="B5" s="265" t="s">
        <v>1093</v>
      </c>
      <c r="C5" s="265"/>
      <c r="D5" s="265"/>
      <c r="E5" s="265"/>
      <c r="F5" s="265"/>
      <c r="G5" s="265"/>
    </row>
    <row r="6" spans="2:7" x14ac:dyDescent="0.25">
      <c r="B6" s="150" t="s">
        <v>1094</v>
      </c>
    </row>
    <row r="8" spans="2:7" ht="27" x14ac:dyDescent="0.25">
      <c r="B8" s="151" t="s">
        <v>1095</v>
      </c>
      <c r="C8" s="151" t="s">
        <v>1096</v>
      </c>
      <c r="D8" s="151" t="s">
        <v>1097</v>
      </c>
      <c r="E8" s="152" t="s">
        <v>1098</v>
      </c>
      <c r="F8" s="152" t="s">
        <v>1099</v>
      </c>
      <c r="G8" s="152" t="s">
        <v>1100</v>
      </c>
    </row>
    <row r="9" spans="2:7" x14ac:dyDescent="0.25">
      <c r="B9" s="153" t="s">
        <v>649</v>
      </c>
      <c r="C9" s="153" t="s">
        <v>1101</v>
      </c>
      <c r="D9" s="154" t="s">
        <v>1102</v>
      </c>
      <c r="E9" s="155">
        <v>453.6</v>
      </c>
      <c r="F9" s="156">
        <v>450.2</v>
      </c>
      <c r="G9" s="157">
        <v>3.3100725</v>
      </c>
    </row>
    <row r="10" spans="2:7" x14ac:dyDescent="0.25">
      <c r="B10" s="153" t="s">
        <v>649</v>
      </c>
      <c r="C10" s="153" t="s">
        <v>1103</v>
      </c>
      <c r="D10" s="154" t="s">
        <v>1102</v>
      </c>
      <c r="E10" s="155">
        <v>2286.6</v>
      </c>
      <c r="F10" s="156">
        <v>2479.3000000000002</v>
      </c>
      <c r="G10" s="157">
        <v>213.16209050000001</v>
      </c>
    </row>
    <row r="11" spans="2:7" x14ac:dyDescent="0.25">
      <c r="B11" s="153" t="s">
        <v>649</v>
      </c>
      <c r="C11" s="153" t="s">
        <v>1104</v>
      </c>
      <c r="D11" s="154" t="s">
        <v>1102</v>
      </c>
      <c r="E11" s="155">
        <v>194.76</v>
      </c>
      <c r="F11" s="156">
        <v>195.13</v>
      </c>
      <c r="G11" s="157">
        <v>44.821630800000001</v>
      </c>
    </row>
    <row r="12" spans="2:7" x14ac:dyDescent="0.25">
      <c r="B12" s="153" t="s">
        <v>649</v>
      </c>
      <c r="C12" s="153" t="s">
        <v>1105</v>
      </c>
      <c r="D12" s="154" t="s">
        <v>1102</v>
      </c>
      <c r="E12" s="155">
        <v>1232.55</v>
      </c>
      <c r="F12" s="156">
        <v>1267.05</v>
      </c>
      <c r="G12" s="157">
        <v>30.408410400000001</v>
      </c>
    </row>
    <row r="13" spans="2:7" x14ac:dyDescent="0.25">
      <c r="B13" s="153" t="s">
        <v>649</v>
      </c>
      <c r="C13" s="153" t="s">
        <v>1106</v>
      </c>
      <c r="D13" s="154" t="s">
        <v>1102</v>
      </c>
      <c r="E13" s="155">
        <v>1160.58</v>
      </c>
      <c r="F13" s="156">
        <v>1143.7</v>
      </c>
      <c r="G13" s="157">
        <v>122.3045743</v>
      </c>
    </row>
    <row r="14" spans="2:7" x14ac:dyDescent="0.25">
      <c r="B14" s="153" t="s">
        <v>649</v>
      </c>
      <c r="C14" s="153" t="s">
        <v>1107</v>
      </c>
      <c r="D14" s="154" t="s">
        <v>1102</v>
      </c>
      <c r="E14" s="155">
        <v>6819.31</v>
      </c>
      <c r="F14" s="156">
        <v>6614.3</v>
      </c>
      <c r="G14" s="157">
        <v>52.529421599999999</v>
      </c>
    </row>
    <row r="15" spans="2:7" x14ac:dyDescent="0.25">
      <c r="B15" s="153" t="s">
        <v>649</v>
      </c>
      <c r="C15" s="153" t="s">
        <v>1108</v>
      </c>
      <c r="D15" s="154" t="s">
        <v>1102</v>
      </c>
      <c r="E15" s="155">
        <v>1597.61</v>
      </c>
      <c r="F15" s="156">
        <v>1590.75</v>
      </c>
      <c r="G15" s="157">
        <v>9.8180691000000007</v>
      </c>
    </row>
    <row r="16" spans="2:7" x14ac:dyDescent="0.25">
      <c r="B16" s="153" t="s">
        <v>649</v>
      </c>
      <c r="C16" s="153" t="s">
        <v>1109</v>
      </c>
      <c r="D16" s="154" t="s">
        <v>1102</v>
      </c>
      <c r="E16" s="155">
        <v>250.62</v>
      </c>
      <c r="F16" s="156">
        <v>248.05</v>
      </c>
      <c r="G16" s="157">
        <v>87.049009800000007</v>
      </c>
    </row>
    <row r="17" spans="2:7" x14ac:dyDescent="0.25">
      <c r="B17" s="153" t="s">
        <v>649</v>
      </c>
      <c r="C17" s="153" t="s">
        <v>1110</v>
      </c>
      <c r="D17" s="154" t="s">
        <v>1102</v>
      </c>
      <c r="E17" s="155">
        <v>280.67</v>
      </c>
      <c r="F17" s="156">
        <v>310.10000000000002</v>
      </c>
      <c r="G17" s="157">
        <v>30.623322000000002</v>
      </c>
    </row>
    <row r="18" spans="2:7" x14ac:dyDescent="0.25">
      <c r="B18" s="153" t="s">
        <v>649</v>
      </c>
      <c r="C18" s="153" t="s">
        <v>1111</v>
      </c>
      <c r="D18" s="154" t="s">
        <v>1102</v>
      </c>
      <c r="E18" s="155">
        <v>1609.33</v>
      </c>
      <c r="F18" s="156">
        <v>1638.05</v>
      </c>
      <c r="G18" s="157">
        <v>65.867318400000002</v>
      </c>
    </row>
    <row r="19" spans="2:7" x14ac:dyDescent="0.25">
      <c r="B19" s="153" t="s">
        <v>649</v>
      </c>
      <c r="C19" s="153" t="s">
        <v>1112</v>
      </c>
      <c r="D19" s="154" t="s">
        <v>1102</v>
      </c>
      <c r="E19" s="155">
        <v>97.33</v>
      </c>
      <c r="F19" s="156">
        <v>102.66</v>
      </c>
      <c r="G19" s="157">
        <v>39.330984999999998</v>
      </c>
    </row>
    <row r="20" spans="2:7" x14ac:dyDescent="0.25">
      <c r="B20" s="153" t="s">
        <v>649</v>
      </c>
      <c r="C20" s="153" t="s">
        <v>1113</v>
      </c>
      <c r="D20" s="154" t="s">
        <v>1102</v>
      </c>
      <c r="E20" s="155">
        <v>1503.96</v>
      </c>
      <c r="F20" s="156">
        <v>1543.4</v>
      </c>
      <c r="G20" s="157">
        <v>35.645935999999999</v>
      </c>
    </row>
    <row r="21" spans="2:7" x14ac:dyDescent="0.25">
      <c r="B21" s="153" t="s">
        <v>649</v>
      </c>
      <c r="C21" s="153" t="s">
        <v>1114</v>
      </c>
      <c r="D21" s="154" t="s">
        <v>1102</v>
      </c>
      <c r="E21" s="155">
        <v>418.61</v>
      </c>
      <c r="F21" s="156">
        <v>418.15</v>
      </c>
      <c r="G21" s="157">
        <v>13.579611000000002</v>
      </c>
    </row>
    <row r="22" spans="2:7" x14ac:dyDescent="0.25">
      <c r="B22" s="153" t="s">
        <v>649</v>
      </c>
      <c r="C22" s="153" t="s">
        <v>1115</v>
      </c>
      <c r="D22" s="154" t="s">
        <v>1102</v>
      </c>
      <c r="E22" s="155">
        <v>823.71</v>
      </c>
      <c r="F22" s="156">
        <v>826.5</v>
      </c>
      <c r="G22" s="157">
        <v>153.93935439999998</v>
      </c>
    </row>
    <row r="23" spans="2:7" x14ac:dyDescent="0.25">
      <c r="B23" s="153" t="s">
        <v>649</v>
      </c>
      <c r="C23" s="153" t="s">
        <v>1116</v>
      </c>
      <c r="D23" s="154" t="s">
        <v>1102</v>
      </c>
      <c r="E23" s="155">
        <v>514.29999999999995</v>
      </c>
      <c r="F23" s="156">
        <v>534.9</v>
      </c>
      <c r="G23" s="157">
        <v>179.77176</v>
      </c>
    </row>
    <row r="24" spans="2:7" x14ac:dyDescent="0.25">
      <c r="B24" s="153" t="s">
        <v>649</v>
      </c>
      <c r="C24" s="153" t="s">
        <v>1117</v>
      </c>
      <c r="D24" s="154" t="s">
        <v>1102</v>
      </c>
      <c r="E24" s="155">
        <v>1901.99</v>
      </c>
      <c r="F24" s="156">
        <v>1860.55</v>
      </c>
      <c r="G24" s="157">
        <v>62.731654200000001</v>
      </c>
    </row>
    <row r="25" spans="2:7" x14ac:dyDescent="0.25">
      <c r="B25" s="153" t="s">
        <v>649</v>
      </c>
      <c r="C25" s="153" t="s">
        <v>1118</v>
      </c>
      <c r="D25" s="154" t="s">
        <v>1102</v>
      </c>
      <c r="E25" s="155">
        <v>1748.99</v>
      </c>
      <c r="F25" s="156">
        <v>1804.1</v>
      </c>
      <c r="G25" s="157">
        <v>278.73952700000001</v>
      </c>
    </row>
    <row r="26" spans="2:7" x14ac:dyDescent="0.25">
      <c r="B26" s="153" t="s">
        <v>649</v>
      </c>
      <c r="C26" s="153" t="s">
        <v>1119</v>
      </c>
      <c r="D26" s="154" t="s">
        <v>1102</v>
      </c>
      <c r="E26" s="155">
        <v>660.5</v>
      </c>
      <c r="F26" s="156">
        <v>659.65</v>
      </c>
      <c r="G26" s="157">
        <v>95.308380999999997</v>
      </c>
    </row>
    <row r="27" spans="2:7" x14ac:dyDescent="0.25">
      <c r="B27" s="153" t="s">
        <v>649</v>
      </c>
      <c r="C27" s="153" t="s">
        <v>1120</v>
      </c>
      <c r="D27" s="154" t="s">
        <v>1102</v>
      </c>
      <c r="E27" s="155">
        <v>1312.33</v>
      </c>
      <c r="F27" s="156">
        <v>1307.45</v>
      </c>
      <c r="G27" s="157">
        <v>47.418010200000005</v>
      </c>
    </row>
    <row r="28" spans="2:7" x14ac:dyDescent="0.25">
      <c r="B28" s="153" t="s">
        <v>649</v>
      </c>
      <c r="C28" s="153" t="s">
        <v>1121</v>
      </c>
      <c r="D28" s="154" t="s">
        <v>1102</v>
      </c>
      <c r="E28" s="155">
        <v>798.66</v>
      </c>
      <c r="F28" s="156">
        <v>798.4</v>
      </c>
      <c r="G28" s="157">
        <v>95.085489999999993</v>
      </c>
    </row>
    <row r="29" spans="2:7" x14ac:dyDescent="0.25">
      <c r="B29" s="153" t="s">
        <v>649</v>
      </c>
      <c r="C29" s="153" t="s">
        <v>1122</v>
      </c>
      <c r="D29" s="154" t="s">
        <v>1102</v>
      </c>
      <c r="E29" s="155">
        <v>132</v>
      </c>
      <c r="F29" s="156">
        <v>139.55000000000001</v>
      </c>
      <c r="G29" s="157">
        <v>8.4369432</v>
      </c>
    </row>
    <row r="30" spans="2:7" x14ac:dyDescent="0.25">
      <c r="B30" s="153" t="s">
        <v>649</v>
      </c>
      <c r="C30" s="153" t="s">
        <v>1123</v>
      </c>
      <c r="D30" s="154" t="s">
        <v>1102</v>
      </c>
      <c r="E30" s="155">
        <v>332.94</v>
      </c>
      <c r="F30" s="156">
        <v>351.75</v>
      </c>
      <c r="G30" s="157">
        <v>249.07033199999998</v>
      </c>
    </row>
    <row r="31" spans="2:7" x14ac:dyDescent="0.25">
      <c r="B31" s="153" t="s">
        <v>649</v>
      </c>
      <c r="C31" s="153" t="s">
        <v>1124</v>
      </c>
      <c r="D31" s="154" t="s">
        <v>1102</v>
      </c>
      <c r="E31" s="155">
        <v>469.07</v>
      </c>
      <c r="F31" s="156">
        <v>480</v>
      </c>
      <c r="G31" s="157">
        <v>8.1264000000000003</v>
      </c>
    </row>
    <row r="32" spans="2:7" x14ac:dyDescent="0.25">
      <c r="B32" s="153" t="s">
        <v>649</v>
      </c>
      <c r="C32" s="153" t="s">
        <v>1125</v>
      </c>
      <c r="D32" s="154" t="s">
        <v>1102</v>
      </c>
      <c r="E32" s="155">
        <v>1760.38</v>
      </c>
      <c r="F32" s="156">
        <v>1774.7</v>
      </c>
      <c r="G32" s="157">
        <v>43.86683</v>
      </c>
    </row>
    <row r="33" spans="2:7" x14ac:dyDescent="0.25">
      <c r="B33" s="153" t="s">
        <v>649</v>
      </c>
      <c r="C33" s="153" t="s">
        <v>1126</v>
      </c>
      <c r="D33" s="154" t="s">
        <v>1102</v>
      </c>
      <c r="E33" s="155">
        <v>3728.23</v>
      </c>
      <c r="F33" s="156">
        <v>3743.5</v>
      </c>
      <c r="G33" s="157">
        <v>120.3494798</v>
      </c>
    </row>
    <row r="34" spans="2:7" x14ac:dyDescent="0.25">
      <c r="B34" s="153" t="s">
        <v>649</v>
      </c>
      <c r="C34" s="153" t="s">
        <v>1127</v>
      </c>
      <c r="D34" s="154" t="s">
        <v>1102</v>
      </c>
      <c r="E34" s="155">
        <v>3030.26</v>
      </c>
      <c r="F34" s="156">
        <v>2987.1</v>
      </c>
      <c r="G34" s="157">
        <v>22.950591399999997</v>
      </c>
    </row>
    <row r="35" spans="2:7" x14ac:dyDescent="0.25">
      <c r="B35" s="153" t="s">
        <v>649</v>
      </c>
      <c r="C35" s="153" t="s">
        <v>1128</v>
      </c>
      <c r="D35" s="154" t="s">
        <v>1102</v>
      </c>
      <c r="E35" s="155">
        <v>11210.01</v>
      </c>
      <c r="F35" s="156">
        <v>11146.8</v>
      </c>
      <c r="G35" s="157">
        <v>22.891037499999999</v>
      </c>
    </row>
    <row r="36" spans="2:7" x14ac:dyDescent="0.25">
      <c r="B36" s="153" t="s">
        <v>649</v>
      </c>
      <c r="C36" s="153" t="s">
        <v>1129</v>
      </c>
      <c r="D36" s="154" t="s">
        <v>1102</v>
      </c>
      <c r="E36" s="155">
        <v>374.09</v>
      </c>
      <c r="F36" s="156">
        <v>365.6</v>
      </c>
      <c r="G36" s="157">
        <v>9.5358599999999996</v>
      </c>
    </row>
    <row r="37" spans="2:7" x14ac:dyDescent="0.25">
      <c r="B37" s="153" t="s">
        <v>649</v>
      </c>
      <c r="C37" s="153" t="s">
        <v>1130</v>
      </c>
      <c r="D37" s="154" t="s">
        <v>1102</v>
      </c>
      <c r="E37" s="155">
        <v>105.57</v>
      </c>
      <c r="F37" s="156">
        <v>105.66</v>
      </c>
      <c r="G37" s="157">
        <v>308.71579199999996</v>
      </c>
    </row>
    <row r="38" spans="2:7" x14ac:dyDescent="0.25">
      <c r="B38" s="153" t="s">
        <v>649</v>
      </c>
      <c r="C38" s="153" t="s">
        <v>1131</v>
      </c>
      <c r="D38" s="154" t="s">
        <v>1102</v>
      </c>
      <c r="E38" s="155">
        <v>1286.81</v>
      </c>
      <c r="F38" s="156">
        <v>1300.7</v>
      </c>
      <c r="G38" s="157">
        <v>313.15079250000002</v>
      </c>
    </row>
    <row r="39" spans="2:7" x14ac:dyDescent="0.25">
      <c r="B39" s="153" t="s">
        <v>649</v>
      </c>
      <c r="C39" s="158" t="s">
        <v>1132</v>
      </c>
      <c r="D39" s="154" t="s">
        <v>1102</v>
      </c>
      <c r="E39" s="155">
        <v>1513.26</v>
      </c>
      <c r="F39" s="156">
        <v>1443.7</v>
      </c>
      <c r="G39" s="157">
        <v>31.573512300000001</v>
      </c>
    </row>
    <row r="40" spans="2:7" x14ac:dyDescent="0.25">
      <c r="B40" s="153" t="s">
        <v>649</v>
      </c>
      <c r="C40" s="158" t="s">
        <v>1133</v>
      </c>
      <c r="D40" s="154" t="s">
        <v>1102</v>
      </c>
      <c r="E40" s="155">
        <v>1795.1</v>
      </c>
      <c r="F40" s="156">
        <v>1792.85</v>
      </c>
      <c r="G40" s="157">
        <v>12.1736901</v>
      </c>
    </row>
    <row r="41" spans="2:7" x14ac:dyDescent="0.25">
      <c r="B41" s="153" t="s">
        <v>649</v>
      </c>
      <c r="C41" s="158" t="s">
        <v>1134</v>
      </c>
      <c r="D41" s="154" t="s">
        <v>1102</v>
      </c>
      <c r="E41" s="155">
        <v>4166.2299999999996</v>
      </c>
      <c r="F41" s="156">
        <v>4288.45</v>
      </c>
      <c r="G41" s="157">
        <v>128.65450470000002</v>
      </c>
    </row>
    <row r="42" spans="2:7" x14ac:dyDescent="0.25">
      <c r="B42" s="153" t="s">
        <v>649</v>
      </c>
      <c r="C42" s="158" t="s">
        <v>1135</v>
      </c>
      <c r="D42" s="154" t="s">
        <v>1102</v>
      </c>
      <c r="E42" s="155">
        <v>795.89</v>
      </c>
      <c r="F42" s="156">
        <v>792.25</v>
      </c>
      <c r="G42" s="157">
        <v>179.5409496</v>
      </c>
    </row>
    <row r="43" spans="2:7" x14ac:dyDescent="0.25">
      <c r="B43" s="153" t="s">
        <v>649</v>
      </c>
      <c r="C43" s="158" t="s">
        <v>1136</v>
      </c>
      <c r="D43" s="154" t="s">
        <v>1102</v>
      </c>
      <c r="E43" s="155">
        <v>416.23</v>
      </c>
      <c r="F43" s="156">
        <v>416.9</v>
      </c>
      <c r="G43" s="157">
        <v>37.874879300000003</v>
      </c>
    </row>
    <row r="44" spans="2:7" x14ac:dyDescent="0.25">
      <c r="B44" s="153" t="s">
        <v>649</v>
      </c>
      <c r="C44" s="158" t="s">
        <v>1137</v>
      </c>
      <c r="D44" s="154" t="s">
        <v>1102</v>
      </c>
      <c r="E44" s="155">
        <v>450.55</v>
      </c>
      <c r="F44" s="156">
        <v>456.15</v>
      </c>
      <c r="G44" s="157">
        <v>90.153211200000015</v>
      </c>
    </row>
    <row r="45" spans="2:7" x14ac:dyDescent="0.25">
      <c r="B45" s="153"/>
      <c r="C45" s="159"/>
      <c r="D45" s="154"/>
      <c r="E45" s="155"/>
      <c r="F45" s="160"/>
      <c r="G45" s="161"/>
    </row>
    <row r="46" spans="2:7" x14ac:dyDescent="0.25">
      <c r="B46" s="153" t="s">
        <v>678</v>
      </c>
      <c r="C46" s="162" t="s">
        <v>1106</v>
      </c>
      <c r="D46" s="154" t="s">
        <v>1102</v>
      </c>
      <c r="E46" s="163">
        <v>1147.3699999999999</v>
      </c>
      <c r="F46" s="164">
        <v>1143.7</v>
      </c>
      <c r="G46" s="157">
        <v>51.695747900000001</v>
      </c>
    </row>
    <row r="47" spans="2:7" x14ac:dyDescent="0.25">
      <c r="B47" s="153" t="s">
        <v>678</v>
      </c>
      <c r="C47" s="162" t="s">
        <v>1107</v>
      </c>
      <c r="D47" s="154" t="s">
        <v>1102</v>
      </c>
      <c r="E47" s="163">
        <v>6730.83</v>
      </c>
      <c r="F47" s="164">
        <v>6614.3</v>
      </c>
      <c r="G47" s="157">
        <v>201.36278280000002</v>
      </c>
    </row>
    <row r="48" spans="2:7" x14ac:dyDescent="0.25">
      <c r="B48" s="153" t="s">
        <v>678</v>
      </c>
      <c r="C48" s="162" t="s">
        <v>1108</v>
      </c>
      <c r="D48" s="154" t="s">
        <v>1102</v>
      </c>
      <c r="E48" s="163">
        <v>1625.06</v>
      </c>
      <c r="F48" s="164">
        <v>1590.75</v>
      </c>
      <c r="G48" s="157">
        <v>213.19235760000001</v>
      </c>
    </row>
    <row r="49" spans="2:8" x14ac:dyDescent="0.25">
      <c r="B49" s="153" t="s">
        <v>678</v>
      </c>
      <c r="C49" s="162" t="s">
        <v>1109</v>
      </c>
      <c r="D49" s="154" t="s">
        <v>1102</v>
      </c>
      <c r="E49" s="163">
        <v>248.15</v>
      </c>
      <c r="F49" s="164">
        <v>248.05</v>
      </c>
      <c r="G49" s="157">
        <v>512.6219466</v>
      </c>
    </row>
    <row r="50" spans="2:8" x14ac:dyDescent="0.25">
      <c r="B50" s="153" t="s">
        <v>678</v>
      </c>
      <c r="C50" s="162" t="s">
        <v>1111</v>
      </c>
      <c r="D50" s="154" t="s">
        <v>1102</v>
      </c>
      <c r="E50" s="163">
        <v>1578.72</v>
      </c>
      <c r="F50" s="164">
        <v>1638.05</v>
      </c>
      <c r="G50" s="157">
        <v>365.01472280000002</v>
      </c>
    </row>
    <row r="51" spans="2:8" x14ac:dyDescent="0.25">
      <c r="B51" s="153" t="s">
        <v>678</v>
      </c>
      <c r="C51" s="162" t="s">
        <v>1112</v>
      </c>
      <c r="D51" s="154" t="s">
        <v>1102</v>
      </c>
      <c r="E51" s="163">
        <v>102.37</v>
      </c>
      <c r="F51" s="164">
        <v>102.66</v>
      </c>
      <c r="G51" s="157">
        <v>446.7999896</v>
      </c>
    </row>
    <row r="52" spans="2:8" x14ac:dyDescent="0.25">
      <c r="B52" s="153" t="s">
        <v>678</v>
      </c>
      <c r="C52" s="162" t="s">
        <v>1113</v>
      </c>
      <c r="D52" s="154" t="s">
        <v>1102</v>
      </c>
      <c r="E52" s="163">
        <v>1499.9</v>
      </c>
      <c r="F52" s="164">
        <v>1543.4</v>
      </c>
      <c r="G52" s="157">
        <v>352.89476639999998</v>
      </c>
    </row>
    <row r="53" spans="2:8" x14ac:dyDescent="0.25">
      <c r="B53" s="153" t="s">
        <v>678</v>
      </c>
      <c r="C53" s="162" t="s">
        <v>1138</v>
      </c>
      <c r="D53" s="154" t="s">
        <v>1102</v>
      </c>
      <c r="E53" s="163">
        <v>1006.94</v>
      </c>
      <c r="F53" s="164">
        <v>1001.55</v>
      </c>
      <c r="G53" s="157">
        <v>632.36378999999999</v>
      </c>
    </row>
    <row r="54" spans="2:8" x14ac:dyDescent="0.25">
      <c r="B54" s="153" t="s">
        <v>678</v>
      </c>
      <c r="C54" s="162" t="s">
        <v>1139</v>
      </c>
      <c r="D54" s="154" t="s">
        <v>1102</v>
      </c>
      <c r="E54" s="163">
        <v>1907.16</v>
      </c>
      <c r="F54" s="164">
        <v>1869.95</v>
      </c>
      <c r="G54" s="157">
        <v>133.25465299999999</v>
      </c>
    </row>
    <row r="55" spans="2:8" x14ac:dyDescent="0.25">
      <c r="B55" s="153" t="s">
        <v>678</v>
      </c>
      <c r="C55" s="162" t="s">
        <v>1125</v>
      </c>
      <c r="D55" s="154" t="s">
        <v>1102</v>
      </c>
      <c r="E55" s="163">
        <v>1781.59</v>
      </c>
      <c r="F55" s="164">
        <v>1774.7</v>
      </c>
      <c r="G55" s="157">
        <v>349.68130200000002</v>
      </c>
    </row>
    <row r="56" spans="2:8" x14ac:dyDescent="0.25">
      <c r="B56" s="153" t="s">
        <v>678</v>
      </c>
      <c r="C56" s="162" t="s">
        <v>1140</v>
      </c>
      <c r="D56" s="154" t="s">
        <v>1102</v>
      </c>
      <c r="E56" s="163">
        <v>1178.7</v>
      </c>
      <c r="F56" s="164">
        <v>1201.05</v>
      </c>
      <c r="G56" s="157">
        <v>13.389288000000001</v>
      </c>
    </row>
    <row r="57" spans="2:8" x14ac:dyDescent="0.25">
      <c r="B57" s="153" t="s">
        <v>678</v>
      </c>
      <c r="C57" s="162" t="s">
        <v>1127</v>
      </c>
      <c r="D57" s="154" t="s">
        <v>1102</v>
      </c>
      <c r="E57" s="163">
        <v>3099.76</v>
      </c>
      <c r="F57" s="165">
        <v>2987.1</v>
      </c>
      <c r="G57" s="166">
        <v>440.2340714</v>
      </c>
    </row>
    <row r="58" spans="2:8" x14ac:dyDescent="0.25">
      <c r="B58" s="153" t="s">
        <v>678</v>
      </c>
      <c r="C58" s="162" t="s">
        <v>1131</v>
      </c>
      <c r="D58" s="154" t="s">
        <v>1102</v>
      </c>
      <c r="E58" s="163">
        <v>1302.04</v>
      </c>
      <c r="F58" s="164">
        <v>1300.7</v>
      </c>
      <c r="G58" s="167">
        <v>724.94982000000005</v>
      </c>
    </row>
    <row r="59" spans="2:8" x14ac:dyDescent="0.25">
      <c r="B59" s="153" t="s">
        <v>678</v>
      </c>
      <c r="C59" s="162" t="s">
        <v>1135</v>
      </c>
      <c r="D59" s="154" t="s">
        <v>1102</v>
      </c>
      <c r="E59" s="163">
        <v>793.89</v>
      </c>
      <c r="F59" s="164">
        <v>792.25</v>
      </c>
      <c r="G59" s="167">
        <v>94.757723400000003</v>
      </c>
    </row>
    <row r="60" spans="2:8" x14ac:dyDescent="0.25">
      <c r="B60" s="153" t="s">
        <v>678</v>
      </c>
      <c r="C60" s="162" t="s">
        <v>1141</v>
      </c>
      <c r="D60" s="154" t="s">
        <v>1102</v>
      </c>
      <c r="E60" s="163">
        <v>3267.33</v>
      </c>
      <c r="F60" s="164">
        <v>3268.3</v>
      </c>
      <c r="G60" s="167">
        <v>20.186617999999999</v>
      </c>
    </row>
    <row r="61" spans="2:8" x14ac:dyDescent="0.25">
      <c r="B61" s="153"/>
      <c r="C61" s="162"/>
      <c r="D61" s="154"/>
      <c r="E61" s="163"/>
      <c r="F61" s="164"/>
      <c r="G61" s="167"/>
    </row>
    <row r="62" spans="2:8" x14ac:dyDescent="0.25">
      <c r="B62" s="153" t="s">
        <v>705</v>
      </c>
      <c r="C62" s="168" t="s">
        <v>1103</v>
      </c>
      <c r="D62" s="154" t="s">
        <v>1102</v>
      </c>
      <c r="E62" s="169">
        <v>2191.62</v>
      </c>
      <c r="F62" s="170">
        <v>2479.3000000000002</v>
      </c>
      <c r="G62" s="171">
        <v>105.32715060000001</v>
      </c>
      <c r="H62" s="172"/>
    </row>
    <row r="63" spans="2:8" x14ac:dyDescent="0.25">
      <c r="B63" s="153" t="s">
        <v>705</v>
      </c>
      <c r="C63" s="168" t="s">
        <v>1105</v>
      </c>
      <c r="D63" s="154" t="s">
        <v>1102</v>
      </c>
      <c r="E63" s="169">
        <v>1247.8699999999999</v>
      </c>
      <c r="F63" s="170">
        <v>1267.05</v>
      </c>
      <c r="G63" s="171">
        <v>101.36136799999998</v>
      </c>
      <c r="H63" s="172"/>
    </row>
    <row r="64" spans="2:8" x14ac:dyDescent="0.25">
      <c r="B64" s="153" t="s">
        <v>705</v>
      </c>
      <c r="C64" s="168" t="s">
        <v>1106</v>
      </c>
      <c r="D64" s="154" t="s">
        <v>1102</v>
      </c>
      <c r="E64" s="169">
        <v>1163.26</v>
      </c>
      <c r="F64" s="170">
        <v>1143.7</v>
      </c>
      <c r="G64" s="171">
        <v>577.47933020000005</v>
      </c>
      <c r="H64" s="172"/>
    </row>
    <row r="65" spans="2:8" x14ac:dyDescent="0.25">
      <c r="B65" s="153" t="s">
        <v>705</v>
      </c>
      <c r="C65" s="168" t="s">
        <v>1107</v>
      </c>
      <c r="D65" s="154" t="s">
        <v>1102</v>
      </c>
      <c r="E65" s="169">
        <v>6824.45</v>
      </c>
      <c r="F65" s="170">
        <v>6614.3</v>
      </c>
      <c r="G65" s="171">
        <v>8.7549036000000005</v>
      </c>
      <c r="H65" s="172"/>
    </row>
    <row r="66" spans="2:8" x14ac:dyDescent="0.25">
      <c r="B66" s="153" t="s">
        <v>705</v>
      </c>
      <c r="C66" s="168" t="s">
        <v>1108</v>
      </c>
      <c r="D66" s="154" t="s">
        <v>1102</v>
      </c>
      <c r="E66" s="169">
        <v>1633.58</v>
      </c>
      <c r="F66" s="170">
        <v>1590.75</v>
      </c>
      <c r="G66" s="171">
        <v>16.830975600000002</v>
      </c>
      <c r="H66" s="172"/>
    </row>
    <row r="67" spans="2:8" x14ac:dyDescent="0.25">
      <c r="B67" s="153" t="s">
        <v>705</v>
      </c>
      <c r="C67" s="168" t="s">
        <v>1109</v>
      </c>
      <c r="D67" s="154" t="s">
        <v>1102</v>
      </c>
      <c r="E67" s="169">
        <v>247.18</v>
      </c>
      <c r="F67" s="170">
        <v>248.05</v>
      </c>
      <c r="G67" s="171">
        <v>224.0705993</v>
      </c>
      <c r="H67" s="172"/>
    </row>
    <row r="68" spans="2:8" x14ac:dyDescent="0.25">
      <c r="B68" s="153" t="s">
        <v>705</v>
      </c>
      <c r="C68" s="168" t="s">
        <v>1111</v>
      </c>
      <c r="D68" s="154" t="s">
        <v>1102</v>
      </c>
      <c r="E68" s="169">
        <v>1610.01</v>
      </c>
      <c r="F68" s="170">
        <v>1638.05</v>
      </c>
      <c r="G68" s="171">
        <v>687.49013580000008</v>
      </c>
      <c r="H68" s="172"/>
    </row>
    <row r="69" spans="2:8" x14ac:dyDescent="0.25">
      <c r="B69" s="153" t="s">
        <v>705</v>
      </c>
      <c r="C69" s="168" t="s">
        <v>1142</v>
      </c>
      <c r="D69" s="154" t="s">
        <v>1102</v>
      </c>
      <c r="E69" s="169">
        <v>1252.54</v>
      </c>
      <c r="F69" s="170">
        <v>1242.5999999999999</v>
      </c>
      <c r="G69" s="171">
        <v>39.955742499999999</v>
      </c>
      <c r="H69" s="172"/>
    </row>
    <row r="70" spans="2:8" x14ac:dyDescent="0.25">
      <c r="B70" s="153" t="s">
        <v>705</v>
      </c>
      <c r="C70" s="168" t="s">
        <v>1115</v>
      </c>
      <c r="D70" s="154" t="s">
        <v>1102</v>
      </c>
      <c r="E70" s="169">
        <v>841.8</v>
      </c>
      <c r="F70" s="170">
        <v>826.5</v>
      </c>
      <c r="G70" s="171">
        <v>63.648002299999995</v>
      </c>
      <c r="H70" s="172"/>
    </row>
    <row r="71" spans="2:8" x14ac:dyDescent="0.25">
      <c r="B71" s="153" t="s">
        <v>705</v>
      </c>
      <c r="C71" s="168" t="s">
        <v>1116</v>
      </c>
      <c r="D71" s="154" t="s">
        <v>1102</v>
      </c>
      <c r="E71" s="169">
        <v>514.6</v>
      </c>
      <c r="F71" s="170">
        <v>534.9</v>
      </c>
      <c r="G71" s="171">
        <v>11.235735</v>
      </c>
      <c r="H71" s="172"/>
    </row>
    <row r="72" spans="2:8" x14ac:dyDescent="0.25">
      <c r="B72" s="153" t="s">
        <v>705</v>
      </c>
      <c r="C72" s="168" t="s">
        <v>1117</v>
      </c>
      <c r="D72" s="154" t="s">
        <v>1102</v>
      </c>
      <c r="E72" s="169">
        <v>1904.75</v>
      </c>
      <c r="F72" s="170">
        <v>1860.55</v>
      </c>
      <c r="G72" s="171">
        <v>197.48854099999997</v>
      </c>
      <c r="H72" s="172"/>
    </row>
    <row r="73" spans="2:8" x14ac:dyDescent="0.25">
      <c r="B73" s="153" t="s">
        <v>705</v>
      </c>
      <c r="C73" s="168" t="s">
        <v>1143</v>
      </c>
      <c r="D73" s="154" t="s">
        <v>1102</v>
      </c>
      <c r="E73" s="169">
        <v>696.88</v>
      </c>
      <c r="F73" s="170">
        <v>660.25</v>
      </c>
      <c r="G73" s="171">
        <v>92.3317725</v>
      </c>
      <c r="H73" s="172"/>
    </row>
    <row r="74" spans="2:8" x14ac:dyDescent="0.25">
      <c r="B74" s="153" t="s">
        <v>705</v>
      </c>
      <c r="C74" s="168" t="s">
        <v>1119</v>
      </c>
      <c r="D74" s="154" t="s">
        <v>1102</v>
      </c>
      <c r="E74" s="169">
        <v>660.5</v>
      </c>
      <c r="F74" s="170">
        <v>659.65</v>
      </c>
      <c r="G74" s="171">
        <v>192.56183099999998</v>
      </c>
      <c r="H74" s="172"/>
    </row>
    <row r="75" spans="2:8" x14ac:dyDescent="0.25">
      <c r="B75" s="153" t="s">
        <v>705</v>
      </c>
      <c r="C75" s="168" t="s">
        <v>1144</v>
      </c>
      <c r="D75" s="154" t="s">
        <v>1102</v>
      </c>
      <c r="E75" s="169">
        <v>380.87</v>
      </c>
      <c r="F75" s="170">
        <v>385.8</v>
      </c>
      <c r="G75" s="171">
        <v>226.16778060000001</v>
      </c>
      <c r="H75" s="172"/>
    </row>
    <row r="76" spans="2:8" x14ac:dyDescent="0.25">
      <c r="B76" s="153" t="s">
        <v>705</v>
      </c>
      <c r="C76" s="168" t="s">
        <v>1145</v>
      </c>
      <c r="D76" s="154" t="s">
        <v>1102</v>
      </c>
      <c r="E76" s="169">
        <v>2508.29</v>
      </c>
      <c r="F76" s="170">
        <v>2506.1999999999998</v>
      </c>
      <c r="G76" s="171">
        <v>213.9675402</v>
      </c>
      <c r="H76" s="172"/>
    </row>
    <row r="77" spans="2:8" x14ac:dyDescent="0.25">
      <c r="B77" s="153" t="s">
        <v>705</v>
      </c>
      <c r="C77" s="168" t="s">
        <v>1138</v>
      </c>
      <c r="D77" s="154" t="s">
        <v>1102</v>
      </c>
      <c r="E77" s="169">
        <v>1011.77</v>
      </c>
      <c r="F77" s="170">
        <v>1001.55</v>
      </c>
      <c r="G77" s="171">
        <v>457.31499000000002</v>
      </c>
      <c r="H77" s="172"/>
    </row>
    <row r="78" spans="2:8" x14ac:dyDescent="0.25">
      <c r="B78" s="153" t="s">
        <v>705</v>
      </c>
      <c r="C78" s="168" t="s">
        <v>1139</v>
      </c>
      <c r="D78" s="154" t="s">
        <v>1102</v>
      </c>
      <c r="E78" s="169">
        <v>1902.78</v>
      </c>
      <c r="F78" s="170">
        <v>1869.95</v>
      </c>
      <c r="G78" s="171">
        <v>577.87661400000002</v>
      </c>
      <c r="H78" s="172"/>
    </row>
    <row r="79" spans="2:8" x14ac:dyDescent="0.25">
      <c r="B79" s="153" t="s">
        <v>705</v>
      </c>
      <c r="C79" s="168" t="s">
        <v>1146</v>
      </c>
      <c r="D79" s="154" t="s">
        <v>1102</v>
      </c>
      <c r="E79" s="169">
        <v>4254.3</v>
      </c>
      <c r="F79" s="170">
        <v>4398.5</v>
      </c>
      <c r="G79" s="171">
        <v>90.979405999999997</v>
      </c>
      <c r="H79" s="172"/>
    </row>
    <row r="80" spans="2:8" x14ac:dyDescent="0.25">
      <c r="B80" s="153" t="s">
        <v>705</v>
      </c>
      <c r="C80" s="168" t="s">
        <v>1126</v>
      </c>
      <c r="D80" s="154" t="s">
        <v>1102</v>
      </c>
      <c r="E80" s="169">
        <v>3748.63</v>
      </c>
      <c r="F80" s="170">
        <v>3743.5</v>
      </c>
      <c r="G80" s="171">
        <v>154.16668899999999</v>
      </c>
      <c r="H80" s="172"/>
    </row>
    <row r="81" spans="2:8" x14ac:dyDescent="0.25">
      <c r="B81" s="153" t="s">
        <v>705</v>
      </c>
      <c r="C81" s="168" t="s">
        <v>1127</v>
      </c>
      <c r="D81" s="154" t="s">
        <v>1102</v>
      </c>
      <c r="E81" s="169">
        <v>3101.44</v>
      </c>
      <c r="F81" s="170">
        <v>2987.1</v>
      </c>
      <c r="G81" s="171">
        <v>300.4441056</v>
      </c>
      <c r="H81" s="172"/>
    </row>
    <row r="82" spans="2:8" x14ac:dyDescent="0.25">
      <c r="B82" s="153" t="s">
        <v>705</v>
      </c>
      <c r="C82" s="168" t="s">
        <v>1128</v>
      </c>
      <c r="D82" s="154" t="s">
        <v>1102</v>
      </c>
      <c r="E82" s="169">
        <v>11129.93</v>
      </c>
      <c r="F82" s="170">
        <v>11146.8</v>
      </c>
      <c r="G82" s="171">
        <v>205.02407500000001</v>
      </c>
      <c r="H82" s="172"/>
    </row>
    <row r="83" spans="2:8" x14ac:dyDescent="0.25">
      <c r="B83" s="153" t="s">
        <v>705</v>
      </c>
      <c r="C83" s="168" t="s">
        <v>1129</v>
      </c>
      <c r="D83" s="154" t="s">
        <v>1102</v>
      </c>
      <c r="E83" s="169">
        <v>373.39</v>
      </c>
      <c r="F83" s="170">
        <v>365.6</v>
      </c>
      <c r="G83" s="171">
        <v>126.08526000000001</v>
      </c>
      <c r="H83" s="172"/>
    </row>
    <row r="84" spans="2:8" x14ac:dyDescent="0.25">
      <c r="B84" s="153" t="s">
        <v>705</v>
      </c>
      <c r="C84" s="168" t="s">
        <v>1131</v>
      </c>
      <c r="D84" s="154" t="s">
        <v>1102</v>
      </c>
      <c r="E84" s="169">
        <v>1300.25</v>
      </c>
      <c r="F84" s="170">
        <v>1300.7</v>
      </c>
      <c r="G84" s="171">
        <v>911.92263749999995</v>
      </c>
      <c r="H84" s="172"/>
    </row>
    <row r="85" spans="2:8" x14ac:dyDescent="0.25">
      <c r="B85" s="153" t="s">
        <v>705</v>
      </c>
      <c r="C85" s="168" t="s">
        <v>1132</v>
      </c>
      <c r="D85" s="154" t="s">
        <v>1102</v>
      </c>
      <c r="E85" s="169">
        <v>1416.04</v>
      </c>
      <c r="F85" s="170">
        <v>1443.7</v>
      </c>
      <c r="G85" s="171">
        <v>40.1844702</v>
      </c>
      <c r="H85" s="172"/>
    </row>
    <row r="86" spans="2:8" x14ac:dyDescent="0.25">
      <c r="B86" s="153" t="s">
        <v>705</v>
      </c>
      <c r="C86" s="168" t="s">
        <v>1133</v>
      </c>
      <c r="D86" s="154" t="s">
        <v>1102</v>
      </c>
      <c r="E86" s="169">
        <v>1814.14</v>
      </c>
      <c r="F86" s="170">
        <v>1792.85</v>
      </c>
      <c r="G86" s="171">
        <v>40.947866699999999</v>
      </c>
      <c r="H86" s="172"/>
    </row>
    <row r="87" spans="2:8" x14ac:dyDescent="0.25">
      <c r="B87" s="153" t="s">
        <v>705</v>
      </c>
      <c r="C87" s="168" t="s">
        <v>1134</v>
      </c>
      <c r="D87" s="154" t="s">
        <v>1102</v>
      </c>
      <c r="E87" s="169">
        <v>4296.21</v>
      </c>
      <c r="F87" s="170">
        <v>4288.45</v>
      </c>
      <c r="G87" s="171">
        <v>198.950265</v>
      </c>
      <c r="H87" s="172"/>
    </row>
    <row r="88" spans="2:8" x14ac:dyDescent="0.25">
      <c r="B88" s="153" t="s">
        <v>705</v>
      </c>
      <c r="C88" s="168" t="s">
        <v>1135</v>
      </c>
      <c r="D88" s="154" t="s">
        <v>1102</v>
      </c>
      <c r="E88" s="169">
        <v>791.67</v>
      </c>
      <c r="F88" s="170">
        <v>792.25</v>
      </c>
      <c r="G88" s="171">
        <v>41.560405000000003</v>
      </c>
      <c r="H88" s="172"/>
    </row>
    <row r="89" spans="2:8" x14ac:dyDescent="0.25">
      <c r="B89" s="153" t="s">
        <v>705</v>
      </c>
      <c r="C89" s="168" t="s">
        <v>1147</v>
      </c>
      <c r="D89" s="154" t="s">
        <v>1102</v>
      </c>
      <c r="E89" s="169">
        <v>1533.8</v>
      </c>
      <c r="F89" s="170">
        <v>1539.9</v>
      </c>
      <c r="G89" s="171">
        <v>49.414185599999996</v>
      </c>
      <c r="H89" s="172"/>
    </row>
    <row r="90" spans="2:8" x14ac:dyDescent="0.25">
      <c r="B90" s="153"/>
      <c r="C90" s="168"/>
      <c r="D90" s="154"/>
      <c r="E90" s="169"/>
      <c r="F90" s="170"/>
      <c r="G90" s="171"/>
      <c r="H90" s="172"/>
    </row>
    <row r="91" spans="2:8" hidden="1" x14ac:dyDescent="0.25">
      <c r="B91" s="153" t="s">
        <v>1148</v>
      </c>
      <c r="C91" s="168"/>
      <c r="D91" s="154" t="s">
        <v>1102</v>
      </c>
      <c r="E91" s="169"/>
      <c r="F91" s="170"/>
      <c r="G91" s="173"/>
      <c r="H91" s="172"/>
    </row>
    <row r="92" spans="2:8" hidden="1" x14ac:dyDescent="0.25">
      <c r="B92" s="153"/>
      <c r="C92" s="168"/>
      <c r="D92" s="154"/>
      <c r="E92" s="169"/>
      <c r="F92" s="170"/>
      <c r="G92" s="173"/>
      <c r="H92" s="172"/>
    </row>
    <row r="93" spans="2:8" x14ac:dyDescent="0.25">
      <c r="B93" s="153" t="s">
        <v>842</v>
      </c>
      <c r="C93" s="168" t="s">
        <v>1106</v>
      </c>
      <c r="D93" s="154" t="s">
        <v>1102</v>
      </c>
      <c r="E93" s="169">
        <v>1163.44</v>
      </c>
      <c r="F93" s="174">
        <v>1143.7</v>
      </c>
      <c r="G93" s="175">
        <v>105.91323960000001</v>
      </c>
      <c r="H93" s="172"/>
    </row>
    <row r="94" spans="2:8" x14ac:dyDescent="0.25">
      <c r="B94" s="153" t="s">
        <v>842</v>
      </c>
      <c r="C94" s="168" t="s">
        <v>1111</v>
      </c>
      <c r="D94" s="154" t="s">
        <v>1102</v>
      </c>
      <c r="E94" s="169">
        <v>1611.05</v>
      </c>
      <c r="F94" s="174">
        <v>1638.05</v>
      </c>
      <c r="G94" s="175">
        <v>194.85748360000002</v>
      </c>
      <c r="H94" s="172"/>
    </row>
    <row r="95" spans="2:8" x14ac:dyDescent="0.25">
      <c r="B95" s="153" t="s">
        <v>842</v>
      </c>
      <c r="C95" s="168" t="s">
        <v>1149</v>
      </c>
      <c r="D95" s="154" t="s">
        <v>1102</v>
      </c>
      <c r="E95" s="169">
        <v>5045</v>
      </c>
      <c r="F95" s="174">
        <v>4864.8</v>
      </c>
      <c r="G95" s="175">
        <v>19.753494799999999</v>
      </c>
      <c r="H95" s="172"/>
    </row>
    <row r="96" spans="2:8" x14ac:dyDescent="0.25">
      <c r="B96" s="153" t="s">
        <v>842</v>
      </c>
      <c r="C96" s="168" t="s">
        <v>1118</v>
      </c>
      <c r="D96" s="154" t="s">
        <v>1102</v>
      </c>
      <c r="E96" s="169">
        <v>1788.55</v>
      </c>
      <c r="F96" s="174">
        <v>1804.1</v>
      </c>
      <c r="G96" s="175">
        <v>42.609864000000002</v>
      </c>
      <c r="H96" s="172"/>
    </row>
    <row r="97" spans="2:8" x14ac:dyDescent="0.25">
      <c r="B97" s="153" t="s">
        <v>842</v>
      </c>
      <c r="C97" s="168" t="s">
        <v>1150</v>
      </c>
      <c r="D97" s="154" t="s">
        <v>1102</v>
      </c>
      <c r="E97" s="169">
        <v>4303.45</v>
      </c>
      <c r="F97" s="174">
        <v>4500.1499999999996</v>
      </c>
      <c r="G97" s="175">
        <v>244.927695</v>
      </c>
      <c r="H97" s="172"/>
    </row>
    <row r="98" spans="2:8" x14ac:dyDescent="0.25">
      <c r="B98" s="153" t="s">
        <v>842</v>
      </c>
      <c r="C98" s="168" t="s">
        <v>1138</v>
      </c>
      <c r="D98" s="154" t="s">
        <v>1102</v>
      </c>
      <c r="E98" s="169">
        <v>1027.03</v>
      </c>
      <c r="F98" s="174">
        <v>1001.55</v>
      </c>
      <c r="G98" s="175">
        <v>263.66725500000001</v>
      </c>
      <c r="H98" s="172"/>
    </row>
    <row r="99" spans="2:8" x14ac:dyDescent="0.25">
      <c r="B99" s="153" t="s">
        <v>842</v>
      </c>
      <c r="C99" s="168" t="s">
        <v>1139</v>
      </c>
      <c r="D99" s="154" t="s">
        <v>1102</v>
      </c>
      <c r="E99" s="169">
        <v>1897.01</v>
      </c>
      <c r="F99" s="174">
        <v>1869.95</v>
      </c>
      <c r="G99" s="175">
        <v>550.17020099999991</v>
      </c>
      <c r="H99" s="172"/>
    </row>
    <row r="100" spans="2:8" x14ac:dyDescent="0.25">
      <c r="B100" s="153" t="s">
        <v>842</v>
      </c>
      <c r="C100" s="168" t="s">
        <v>1126</v>
      </c>
      <c r="D100" s="154" t="s">
        <v>1102</v>
      </c>
      <c r="E100" s="169">
        <v>3774.46</v>
      </c>
      <c r="F100" s="174">
        <v>3743.5</v>
      </c>
      <c r="G100" s="175">
        <v>219.81185980000001</v>
      </c>
      <c r="H100" s="172"/>
    </row>
    <row r="101" spans="2:8" x14ac:dyDescent="0.25">
      <c r="B101" s="153" t="s">
        <v>842</v>
      </c>
      <c r="C101" s="168" t="s">
        <v>1127</v>
      </c>
      <c r="D101" s="154" t="s">
        <v>1102</v>
      </c>
      <c r="E101" s="169">
        <v>3116.5</v>
      </c>
      <c r="F101" s="174">
        <v>2987.1</v>
      </c>
      <c r="G101" s="157">
        <v>1147.5295699999999</v>
      </c>
      <c r="H101" s="172"/>
    </row>
    <row r="102" spans="2:8" x14ac:dyDescent="0.25">
      <c r="B102" s="153" t="s">
        <v>842</v>
      </c>
      <c r="C102" s="168" t="s">
        <v>1151</v>
      </c>
      <c r="D102" s="154" t="s">
        <v>1102</v>
      </c>
      <c r="E102" s="169">
        <v>850.24</v>
      </c>
      <c r="F102" s="174">
        <v>843.45</v>
      </c>
      <c r="G102" s="157">
        <v>40.900320999999998</v>
      </c>
      <c r="H102" s="172"/>
    </row>
    <row r="103" spans="2:8" x14ac:dyDescent="0.25">
      <c r="B103" s="153" t="s">
        <v>842</v>
      </c>
      <c r="C103" s="168" t="s">
        <v>1152</v>
      </c>
      <c r="D103" s="154" t="s">
        <v>1102</v>
      </c>
      <c r="E103" s="169">
        <v>146.11000000000001</v>
      </c>
      <c r="F103" s="174">
        <v>145.51</v>
      </c>
      <c r="G103" s="157">
        <v>56.884051599999999</v>
      </c>
      <c r="H103" s="172"/>
    </row>
    <row r="104" spans="2:8" x14ac:dyDescent="0.25">
      <c r="B104" s="153" t="s">
        <v>842</v>
      </c>
      <c r="C104" s="168" t="s">
        <v>1153</v>
      </c>
      <c r="D104" s="154" t="s">
        <v>1102</v>
      </c>
      <c r="E104" s="169">
        <v>2486.63</v>
      </c>
      <c r="F104" s="174">
        <v>2451.6</v>
      </c>
      <c r="G104" s="157">
        <v>288.95645100000002</v>
      </c>
      <c r="H104" s="172"/>
    </row>
    <row r="105" spans="2:8" x14ac:dyDescent="0.25">
      <c r="B105" s="153" t="s">
        <v>842</v>
      </c>
      <c r="C105" s="168" t="s">
        <v>1154</v>
      </c>
      <c r="D105" s="154" t="s">
        <v>1102</v>
      </c>
      <c r="E105" s="169">
        <v>11652.67</v>
      </c>
      <c r="F105" s="174">
        <v>11246.65</v>
      </c>
      <c r="G105" s="157">
        <v>27.829099199999998</v>
      </c>
      <c r="H105" s="172"/>
    </row>
    <row r="106" spans="2:8" x14ac:dyDescent="0.25">
      <c r="B106" s="153"/>
      <c r="C106" s="168"/>
      <c r="D106" s="154"/>
      <c r="E106" s="169"/>
      <c r="F106" s="174"/>
      <c r="G106" s="157"/>
      <c r="H106" s="172"/>
    </row>
    <row r="107" spans="2:8" hidden="1" x14ac:dyDescent="0.25">
      <c r="B107" s="153"/>
      <c r="C107" s="168"/>
      <c r="D107" s="154" t="s">
        <v>1102</v>
      </c>
      <c r="E107" s="169"/>
      <c r="F107" s="174"/>
      <c r="G107" s="157"/>
      <c r="H107" s="172"/>
    </row>
    <row r="108" spans="2:8" hidden="1" x14ac:dyDescent="0.25">
      <c r="B108" s="153"/>
      <c r="C108" s="168"/>
      <c r="D108" s="154"/>
      <c r="E108" s="169"/>
      <c r="F108" s="174"/>
      <c r="G108" s="157"/>
      <c r="H108" s="172"/>
    </row>
    <row r="110" spans="2:8" x14ac:dyDescent="0.25">
      <c r="B110" s="150" t="s">
        <v>1155</v>
      </c>
      <c r="E110" s="176"/>
      <c r="F110" s="176"/>
      <c r="G110" s="176"/>
    </row>
    <row r="112" spans="2:8" x14ac:dyDescent="0.25">
      <c r="B112" s="177" t="s">
        <v>1095</v>
      </c>
      <c r="C112" s="177" t="s">
        <v>1156</v>
      </c>
    </row>
    <row r="113" spans="2:12" x14ac:dyDescent="0.25">
      <c r="B113" s="153" t="s">
        <v>649</v>
      </c>
      <c r="C113" s="178">
        <v>68.790000000000006</v>
      </c>
    </row>
    <row r="114" spans="2:12" x14ac:dyDescent="0.25">
      <c r="B114" s="153" t="s">
        <v>678</v>
      </c>
      <c r="C114" s="178">
        <v>15.32</v>
      </c>
    </row>
    <row r="115" spans="2:12" x14ac:dyDescent="0.25">
      <c r="B115" s="179" t="s">
        <v>705</v>
      </c>
      <c r="C115" s="178">
        <v>31.47</v>
      </c>
    </row>
    <row r="116" spans="2:12" x14ac:dyDescent="0.25">
      <c r="B116" s="153" t="s">
        <v>842</v>
      </c>
      <c r="C116" s="178">
        <v>6.84</v>
      </c>
    </row>
    <row r="118" spans="2:12" x14ac:dyDescent="0.25">
      <c r="B118" s="150" t="s">
        <v>1157</v>
      </c>
    </row>
    <row r="119" spans="2:12" x14ac:dyDescent="0.25">
      <c r="B119" s="150"/>
    </row>
    <row r="120" spans="2:12" ht="67.5" x14ac:dyDescent="0.25">
      <c r="B120" s="151" t="s">
        <v>1095</v>
      </c>
      <c r="C120" s="152" t="s">
        <v>1158</v>
      </c>
      <c r="D120" s="152" t="s">
        <v>1159</v>
      </c>
      <c r="E120" s="152" t="s">
        <v>1160</v>
      </c>
      <c r="F120" s="152" t="s">
        <v>1161</v>
      </c>
      <c r="G120" s="152" t="s">
        <v>1162</v>
      </c>
    </row>
    <row r="121" spans="2:12" x14ac:dyDescent="0.25">
      <c r="B121" s="153" t="s">
        <v>649</v>
      </c>
      <c r="C121" s="180">
        <f>912+1103+1186+1219+1218+1462+1350+2324</f>
        <v>10774</v>
      </c>
      <c r="D121" s="180">
        <f>912+828+1186+1219+1218+1462+1350+2162</f>
        <v>10337</v>
      </c>
      <c r="E121" s="181">
        <f>8477.8731052+7835.06+8411.01+9148.21+9403.79+11559.27+9806.9+15486.63</f>
        <v>80128.743105200003</v>
      </c>
      <c r="F121" s="181">
        <f>8115.8591468+7688.55+8255.85+8867.82+9318.69+11399.08+10742.67+16006.05</f>
        <v>80394.5691468</v>
      </c>
      <c r="G121" s="182">
        <f>+F121-E121-1.24-17.94</f>
        <v>246.64604159999755</v>
      </c>
      <c r="H121" s="183"/>
      <c r="I121" s="184"/>
      <c r="J121" s="185"/>
      <c r="K121" s="185"/>
      <c r="L121" s="185"/>
    </row>
    <row r="122" spans="2:12" x14ac:dyDescent="0.25">
      <c r="B122" s="179" t="s">
        <v>191</v>
      </c>
      <c r="C122" s="180">
        <v>225</v>
      </c>
      <c r="D122" s="180">
        <v>225</v>
      </c>
      <c r="E122" s="181">
        <v>1405.32</v>
      </c>
      <c r="F122" s="181">
        <v>1468.82</v>
      </c>
      <c r="G122" s="182">
        <f t="shared" ref="G122:G132" si="0">+F122-E122</f>
        <v>63.5</v>
      </c>
      <c r="H122" s="183"/>
      <c r="I122" s="184"/>
      <c r="J122" s="185"/>
      <c r="K122" s="185"/>
      <c r="L122" s="185"/>
    </row>
    <row r="123" spans="2:12" x14ac:dyDescent="0.25">
      <c r="B123" s="153" t="s">
        <v>678</v>
      </c>
      <c r="C123" s="186">
        <f>3245+3155+2924+2541+3243+3074+2652+3416+50</f>
        <v>24300</v>
      </c>
      <c r="D123" s="186">
        <f>3245+2998+2924+2541+3243+3074+2652+3007+50</f>
        <v>23734</v>
      </c>
      <c r="E123" s="187">
        <f>23251.216376+23062.4+21744.09+19598.03+24956+25024.07+19740.66+22713.64+281.04</f>
        <v>180371.14637599999</v>
      </c>
      <c r="F123" s="187">
        <f>23019.2019576+23214.46+21076.82+20110.06+24675.94+24242.68+21382.06+22873.75+279.05</f>
        <v>180874.02195759997</v>
      </c>
      <c r="G123" s="182">
        <f>+F123-E123-132.42-16.96</f>
        <v>353.49558159997576</v>
      </c>
      <c r="H123" s="183"/>
      <c r="I123" s="184"/>
      <c r="J123" s="185"/>
      <c r="K123" s="185"/>
      <c r="L123" s="185"/>
    </row>
    <row r="124" spans="2:12" x14ac:dyDescent="0.25">
      <c r="B124" s="153" t="s">
        <v>821</v>
      </c>
      <c r="C124" s="188">
        <f>201</f>
        <v>201</v>
      </c>
      <c r="D124" s="188">
        <f>201+1538</f>
        <v>1739</v>
      </c>
      <c r="E124" s="189">
        <v>1072.8</v>
      </c>
      <c r="F124" s="189">
        <v>1079.4000000000001</v>
      </c>
      <c r="G124" s="190">
        <f>+F124-E124</f>
        <v>6.6000000000001364</v>
      </c>
      <c r="H124" s="183"/>
      <c r="I124" s="184"/>
      <c r="J124" s="185"/>
      <c r="K124" s="185"/>
      <c r="L124" s="185"/>
    </row>
    <row r="125" spans="2:12" x14ac:dyDescent="0.25">
      <c r="B125" s="179" t="s">
        <v>705</v>
      </c>
      <c r="C125" s="180">
        <f>3089+4164+4870+4542+4513+3956+4505+4456</f>
        <v>34095</v>
      </c>
      <c r="D125" s="180">
        <f>3089+3947+4908+4542+4513+3956+4505+4251</f>
        <v>33711</v>
      </c>
      <c r="E125" s="181">
        <f>24138.034131+30739.91+37416.97+33839.96+34390.31+30767.02+32773.97+30029.17</f>
        <v>254095.34413099999</v>
      </c>
      <c r="F125" s="181">
        <f>24403.3776278+29771.72+36515.77+33211.34+33851.65+30024.32+35592.92+30727.62</f>
        <v>254098.71762780001</v>
      </c>
      <c r="G125" s="182">
        <f>+F125-E125-48.32-25.39-12.88</f>
        <v>-83.216503199979201</v>
      </c>
      <c r="H125" s="183"/>
      <c r="I125" s="184"/>
      <c r="J125" s="185"/>
      <c r="K125" s="185"/>
      <c r="L125" s="185"/>
    </row>
    <row r="126" spans="2:12" x14ac:dyDescent="0.25">
      <c r="B126" s="153" t="s">
        <v>842</v>
      </c>
      <c r="C126" s="180">
        <f>4959+5302+4294+476+1880+274+2236+2373+2281+3108</f>
        <v>27183</v>
      </c>
      <c r="D126" s="180">
        <f>4959+4664+4294+476+1880+274+2236+2373+2281+2228</f>
        <v>25665</v>
      </c>
      <c r="E126" s="181">
        <f>40992.0946058+39677.53+34589.48+4020.61+16080.28+2010+19023.11+20375.96+17738.6+18427.3</f>
        <v>212934.96460579999</v>
      </c>
      <c r="F126" s="181">
        <f>39810.9031062+37471.77+33066.64+3901.15+16290.6+1963.48+18272.45+19889.24+19366.51+17574.61</f>
        <v>207607.3531062</v>
      </c>
      <c r="G126" s="182">
        <f>+F126-E126-33.85</f>
        <v>-5361.4614995999964</v>
      </c>
      <c r="H126" s="183"/>
      <c r="I126" s="184"/>
      <c r="J126" s="185"/>
      <c r="K126" s="185"/>
      <c r="L126" s="185"/>
    </row>
    <row r="127" spans="2:12" x14ac:dyDescent="0.25">
      <c r="B127" s="153" t="s">
        <v>539</v>
      </c>
      <c r="C127" s="186">
        <f>483+890+804+1436+500+341+225+75</f>
        <v>4754</v>
      </c>
      <c r="D127" s="186">
        <f>483+890+804+1436+500+341+225+75</f>
        <v>4754</v>
      </c>
      <c r="E127" s="187">
        <f>4091.83035+6117.58+5527.23+9588.2+4330.44+2769.25+1317.57+476.55</f>
        <v>34218.650350000004</v>
      </c>
      <c r="F127" s="187">
        <f>4034.4795033+6049.53+5215.07+9786.63+3840.54+2682.77+1281.41+505.49</f>
        <v>33395.9195033</v>
      </c>
      <c r="G127" s="182">
        <f>+F127-E127-5.43</f>
        <v>-828.16084670000384</v>
      </c>
      <c r="H127" s="183"/>
      <c r="I127" s="184"/>
      <c r="J127" s="185"/>
      <c r="K127" s="185"/>
      <c r="L127" s="185"/>
    </row>
    <row r="128" spans="2:12" x14ac:dyDescent="0.25">
      <c r="B128" s="153" t="s">
        <v>1163</v>
      </c>
      <c r="C128" s="186">
        <f>670+236</f>
        <v>906</v>
      </c>
      <c r="D128" s="186">
        <f>670+236</f>
        <v>906</v>
      </c>
      <c r="E128" s="191">
        <f>5121.43109+1440.32</f>
        <v>6561.7510899999997</v>
      </c>
      <c r="F128" s="187">
        <f>4914.70434+1452.01</f>
        <v>6366.7143400000004</v>
      </c>
      <c r="G128" s="182">
        <f t="shared" si="0"/>
        <v>-195.0367499999993</v>
      </c>
      <c r="H128" s="183"/>
      <c r="I128" s="184"/>
      <c r="J128" s="185"/>
      <c r="K128" s="185"/>
      <c r="L128" s="185"/>
    </row>
    <row r="129" spans="2:12" x14ac:dyDescent="0.25">
      <c r="B129" s="153" t="s">
        <v>1164</v>
      </c>
      <c r="C129" s="186">
        <f>718+1240+625+44+1538</f>
        <v>4165</v>
      </c>
      <c r="D129" s="186">
        <f>718+1240+625+44+1538</f>
        <v>4165</v>
      </c>
      <c r="E129" s="191">
        <f>3497.925475+10412.86+4374.88+384.03+12319.56</f>
        <v>30989.255474999998</v>
      </c>
      <c r="F129" s="187">
        <f>3490.3374814+9799.72+4402.45+366.83+12422.16</f>
        <v>30481.497481400002</v>
      </c>
      <c r="G129" s="182">
        <f t="shared" si="0"/>
        <v>-507.75799359999655</v>
      </c>
      <c r="H129" s="183"/>
      <c r="I129" s="184"/>
      <c r="J129" s="185"/>
      <c r="K129" s="185"/>
      <c r="L129" s="185"/>
    </row>
    <row r="130" spans="2:12" x14ac:dyDescent="0.25">
      <c r="B130" s="153" t="s">
        <v>1148</v>
      </c>
      <c r="C130" s="186">
        <f>360+212+157</f>
        <v>729</v>
      </c>
      <c r="D130" s="186">
        <f>360+212+157</f>
        <v>729</v>
      </c>
      <c r="E130" s="191">
        <f>2769.5745981+1118.94+958.18</f>
        <v>4846.6945980999999</v>
      </c>
      <c r="F130" s="187">
        <f>2703.31126+1223.67+965.96</f>
        <v>4892.9412599999996</v>
      </c>
      <c r="G130" s="182">
        <f t="shared" si="0"/>
        <v>46.246661899999708</v>
      </c>
      <c r="H130" s="183"/>
      <c r="I130" s="184"/>
      <c r="J130" s="185"/>
    </row>
    <row r="131" spans="2:12" x14ac:dyDescent="0.25">
      <c r="B131" s="153" t="s">
        <v>690</v>
      </c>
      <c r="C131" s="186">
        <v>75</v>
      </c>
      <c r="D131" s="186">
        <v>75</v>
      </c>
      <c r="E131" s="191">
        <v>344.05</v>
      </c>
      <c r="F131" s="187">
        <v>402.44</v>
      </c>
      <c r="G131" s="182">
        <f t="shared" si="0"/>
        <v>58.389999999999986</v>
      </c>
      <c r="H131" s="183"/>
      <c r="I131" s="184"/>
      <c r="J131" s="185"/>
    </row>
    <row r="132" spans="2:12" x14ac:dyDescent="0.25">
      <c r="B132" s="153" t="s">
        <v>814</v>
      </c>
      <c r="C132" s="188">
        <f>620+250+236</f>
        <v>1106</v>
      </c>
      <c r="D132" s="188">
        <f>620+250+236</f>
        <v>1106</v>
      </c>
      <c r="E132" s="189">
        <f>4655.3843317+1319.5+1440.32</f>
        <v>7415.2043316999998</v>
      </c>
      <c r="F132" s="189">
        <f>4447.862887+1443.89+1452.17</f>
        <v>7343.9228870000006</v>
      </c>
      <c r="G132" s="182">
        <f t="shared" si="0"/>
        <v>-71.281444699999156</v>
      </c>
      <c r="H132" s="183"/>
      <c r="I132" s="184"/>
      <c r="J132" s="185"/>
    </row>
    <row r="133" spans="2:12" x14ac:dyDescent="0.25">
      <c r="H133" s="183"/>
      <c r="I133" s="184"/>
      <c r="J133" s="185"/>
    </row>
    <row r="134" spans="2:12" x14ac:dyDescent="0.25">
      <c r="E134" s="185"/>
      <c r="F134" s="185"/>
      <c r="H134" s="183"/>
      <c r="I134" s="184"/>
      <c r="L134" s="183"/>
    </row>
    <row r="135" spans="2:12" x14ac:dyDescent="0.25">
      <c r="B135" s="150" t="s">
        <v>1165</v>
      </c>
      <c r="F135" s="185"/>
      <c r="G135" s="184"/>
      <c r="H135" s="192"/>
      <c r="L135" s="184"/>
    </row>
    <row r="137" spans="2:12" ht="27" x14ac:dyDescent="0.25">
      <c r="B137" s="151" t="s">
        <v>1095</v>
      </c>
      <c r="C137" s="151" t="s">
        <v>1096</v>
      </c>
      <c r="D137" s="151" t="s">
        <v>1097</v>
      </c>
      <c r="E137" s="152" t="s">
        <v>1098</v>
      </c>
      <c r="F137" s="152" t="s">
        <v>1099</v>
      </c>
      <c r="G137" s="152" t="s">
        <v>1166</v>
      </c>
    </row>
    <row r="138" spans="2:12" hidden="1" x14ac:dyDescent="0.25">
      <c r="B138" s="154" t="s">
        <v>689</v>
      </c>
      <c r="C138" s="154" t="s">
        <v>689</v>
      </c>
      <c r="D138" s="154" t="s">
        <v>1167</v>
      </c>
      <c r="E138" s="154" t="s">
        <v>689</v>
      </c>
      <c r="F138" s="154" t="s">
        <v>689</v>
      </c>
      <c r="G138" s="154" t="s">
        <v>689</v>
      </c>
    </row>
    <row r="139" spans="2:12" hidden="1" x14ac:dyDescent="0.25">
      <c r="B139" s="153"/>
      <c r="C139" s="168"/>
      <c r="D139" s="154" t="s">
        <v>1167</v>
      </c>
      <c r="E139" s="169"/>
      <c r="F139" s="174"/>
      <c r="G139" s="157"/>
    </row>
    <row r="140" spans="2:12" hidden="1" x14ac:dyDescent="0.25">
      <c r="B140" s="153"/>
      <c r="C140" s="168"/>
      <c r="D140" s="154" t="s">
        <v>1167</v>
      </c>
      <c r="E140" s="169"/>
      <c r="F140" s="174"/>
      <c r="G140" s="157"/>
    </row>
    <row r="141" spans="2:12" hidden="1" x14ac:dyDescent="0.25">
      <c r="B141" s="153"/>
      <c r="C141" s="168"/>
      <c r="D141" s="154" t="s">
        <v>1167</v>
      </c>
      <c r="E141" s="169"/>
      <c r="F141" s="174"/>
      <c r="G141" s="157"/>
    </row>
    <row r="142" spans="2:12" x14ac:dyDescent="0.25">
      <c r="B142" s="153" t="s">
        <v>678</v>
      </c>
      <c r="C142" s="168" t="s">
        <v>1168</v>
      </c>
      <c r="D142" s="154" t="s">
        <v>1167</v>
      </c>
      <c r="E142" s="169">
        <v>24082.05</v>
      </c>
      <c r="F142" s="174">
        <v>24304.15</v>
      </c>
      <c r="G142" s="157">
        <v>137.56016</v>
      </c>
      <c r="I142" s="184"/>
    </row>
    <row r="143" spans="2:12" x14ac:dyDescent="0.25">
      <c r="C143" s="193"/>
      <c r="D143" s="194"/>
      <c r="E143" s="195"/>
      <c r="F143" s="196"/>
      <c r="G143" s="196"/>
      <c r="I143" s="184"/>
    </row>
    <row r="144" spans="2:12" x14ac:dyDescent="0.25">
      <c r="B144" s="150" t="s">
        <v>1169</v>
      </c>
      <c r="I144" s="184"/>
      <c r="L144" s="185"/>
    </row>
    <row r="146" spans="2:9" x14ac:dyDescent="0.25">
      <c r="B146" s="177" t="s">
        <v>1095</v>
      </c>
      <c r="C146" s="177" t="s">
        <v>1156</v>
      </c>
    </row>
    <row r="147" spans="2:9" hidden="1" x14ac:dyDescent="0.25">
      <c r="B147" s="154" t="s">
        <v>689</v>
      </c>
      <c r="C147" s="154" t="s">
        <v>689</v>
      </c>
    </row>
    <row r="148" spans="2:9" hidden="1" x14ac:dyDescent="0.25">
      <c r="B148" s="153"/>
      <c r="C148" s="197"/>
    </row>
    <row r="149" spans="2:9" x14ac:dyDescent="0.25">
      <c r="B149" s="153" t="s">
        <v>678</v>
      </c>
      <c r="C149" s="197">
        <v>0.78925800000000002</v>
      </c>
    </row>
    <row r="150" spans="2:9" x14ac:dyDescent="0.25">
      <c r="B150" s="198"/>
      <c r="C150" s="199"/>
    </row>
    <row r="151" spans="2:9" x14ac:dyDescent="0.25">
      <c r="B151" s="150" t="s">
        <v>1170</v>
      </c>
    </row>
    <row r="152" spans="2:9" x14ac:dyDescent="0.25">
      <c r="B152" s="150"/>
    </row>
    <row r="153" spans="2:9" ht="54" x14ac:dyDescent="0.25">
      <c r="B153" s="151" t="s">
        <v>1095</v>
      </c>
      <c r="C153" s="152" t="s">
        <v>1158</v>
      </c>
      <c r="D153" s="152" t="s">
        <v>1159</v>
      </c>
      <c r="E153" s="152" t="s">
        <v>1160</v>
      </c>
      <c r="F153" s="152" t="s">
        <v>1171</v>
      </c>
      <c r="G153" s="152" t="s">
        <v>1172</v>
      </c>
      <c r="H153" s="183"/>
      <c r="I153" s="184">
        <f>+C154-D154</f>
        <v>0</v>
      </c>
    </row>
    <row r="154" spans="2:9" x14ac:dyDescent="0.25">
      <c r="B154" s="153" t="s">
        <v>678</v>
      </c>
      <c r="C154" s="186">
        <f>40+45+142+80+386+1079+1260+712</f>
        <v>3744</v>
      </c>
      <c r="D154" s="186">
        <f>40+45+142+80+386+1079+1260+712</f>
        <v>3744</v>
      </c>
      <c r="E154" s="187">
        <f>361.4+420.93+1363.34+727.42+2935.74+9538.32+11989.25+5075.94</f>
        <v>32412.34</v>
      </c>
      <c r="F154" s="187">
        <f>361.08+406.27+1552.43+730.32+2881.01+9664.59+12032.16+5144.63</f>
        <v>32772.49</v>
      </c>
      <c r="G154" s="190">
        <f t="shared" ref="G154:G163" si="1">+F154-E154</f>
        <v>360.14999999999782</v>
      </c>
      <c r="H154" s="200"/>
      <c r="I154" s="184">
        <f>+C155-D155</f>
        <v>0</v>
      </c>
    </row>
    <row r="155" spans="2:9" x14ac:dyDescent="0.25">
      <c r="B155" s="179" t="s">
        <v>191</v>
      </c>
      <c r="C155" s="201">
        <f>391+1139+575+1178+900+52</f>
        <v>4235</v>
      </c>
      <c r="D155" s="201">
        <f>391+1139+575+1178+900+52</f>
        <v>4235</v>
      </c>
      <c r="E155" s="189">
        <f>4455.76011+7301.72+4339.13+9157+6390.78+298.69</f>
        <v>31943.080109999999</v>
      </c>
      <c r="F155" s="189">
        <f>4461.37606+7701.07+4325.89+9572.11+5998.05+296.33</f>
        <v>32354.826059999999</v>
      </c>
      <c r="G155" s="190">
        <f t="shared" si="1"/>
        <v>411.74595000000045</v>
      </c>
      <c r="H155" s="202"/>
      <c r="I155" s="184"/>
    </row>
    <row r="156" spans="2:9" x14ac:dyDescent="0.25">
      <c r="B156" s="153" t="s">
        <v>735</v>
      </c>
      <c r="C156" s="188">
        <f>195+743+378+200</f>
        <v>1516</v>
      </c>
      <c r="D156" s="188">
        <f>195+743+378+200</f>
        <v>1516</v>
      </c>
      <c r="E156" s="189">
        <f>1270.8968768+6369.19+2606.56+1422.23</f>
        <v>11668.876876799999</v>
      </c>
      <c r="F156" s="189">
        <f>1484.0392128+6919.27+2767.79+1332.9</f>
        <v>12503.999212799999</v>
      </c>
      <c r="G156" s="190">
        <f t="shared" si="1"/>
        <v>835.12233600000036</v>
      </c>
      <c r="H156" s="202"/>
      <c r="I156" s="184"/>
    </row>
    <row r="157" spans="2:9" x14ac:dyDescent="0.25">
      <c r="B157" s="153" t="s">
        <v>842</v>
      </c>
      <c r="C157" s="188">
        <v>60</v>
      </c>
      <c r="D157" s="188">
        <v>60</v>
      </c>
      <c r="E157" s="189">
        <v>621.71165069999995</v>
      </c>
      <c r="F157" s="189">
        <v>686.31184439999993</v>
      </c>
      <c r="G157" s="190">
        <f t="shared" si="1"/>
        <v>64.600193699999977</v>
      </c>
      <c r="H157" s="202"/>
      <c r="I157" s="184"/>
    </row>
    <row r="158" spans="2:9" x14ac:dyDescent="0.25">
      <c r="B158" s="153" t="s">
        <v>814</v>
      </c>
      <c r="C158" s="186">
        <f>1800+1818+1024+299+1000</f>
        <v>5941</v>
      </c>
      <c r="D158" s="186">
        <f>1800+1818+1024+299+1000</f>
        <v>5941</v>
      </c>
      <c r="E158" s="187">
        <f>10398.53+10825.91+7998.89+2728.05+9293.28</f>
        <v>41244.660000000003</v>
      </c>
      <c r="F158" s="187">
        <f>11332.17+11195.48+8495.89+2777.74+9303.7</f>
        <v>43104.979999999996</v>
      </c>
      <c r="G158" s="182">
        <f t="shared" si="1"/>
        <v>1860.3199999999924</v>
      </c>
      <c r="H158" s="202"/>
      <c r="I158" s="184"/>
    </row>
    <row r="159" spans="2:9" x14ac:dyDescent="0.25">
      <c r="B159" s="153" t="s">
        <v>1164</v>
      </c>
      <c r="C159" s="186">
        <f>1262+398+1158+175</f>
        <v>2993</v>
      </c>
      <c r="D159" s="186">
        <f>1262+398+1158+175</f>
        <v>2993</v>
      </c>
      <c r="E159" s="187">
        <f>10073.6+2590.33+7829.44+1364.99</f>
        <v>21858.36</v>
      </c>
      <c r="F159" s="187">
        <f>10153.0829+2668.21+7886.86+1372.92</f>
        <v>22081.072899999999</v>
      </c>
      <c r="G159" s="182">
        <f t="shared" si="1"/>
        <v>222.71289999999863</v>
      </c>
      <c r="H159" s="202"/>
      <c r="I159" s="184"/>
    </row>
    <row r="160" spans="2:9" x14ac:dyDescent="0.25">
      <c r="B160" s="153" t="s">
        <v>539</v>
      </c>
      <c r="C160" s="188">
        <f>120+216+964+240+1946+2107+3353+3584</f>
        <v>12530</v>
      </c>
      <c r="D160" s="188">
        <f>120+216+964+240+1946+2107+3353+3584</f>
        <v>12530</v>
      </c>
      <c r="E160" s="189">
        <f>1084.24392+1751.03+7741.11+1775.38+14240.58+17586.06+32271.62+25332.49</f>
        <v>101782.51392</v>
      </c>
      <c r="F160" s="189">
        <f>1083.24+1668.12+8697.72+1854.3+14281.6+17603.03+32204.04+25111.62</f>
        <v>102503.66999999998</v>
      </c>
      <c r="G160" s="190">
        <f t="shared" si="1"/>
        <v>721.1560799999861</v>
      </c>
      <c r="H160" s="202"/>
      <c r="I160" s="184">
        <f>+C160-D160</f>
        <v>0</v>
      </c>
    </row>
    <row r="161" spans="2:9" x14ac:dyDescent="0.25">
      <c r="B161" s="153" t="s">
        <v>1163</v>
      </c>
      <c r="C161" s="188">
        <f>568+422+422</f>
        <v>1412</v>
      </c>
      <c r="D161" s="188">
        <f>568+422+422</f>
        <v>1412</v>
      </c>
      <c r="E161" s="189">
        <f>5003.84058+2228.39+2294.16</f>
        <v>9526.3905799999993</v>
      </c>
      <c r="F161" s="189">
        <f>5272.9444+2330.96+2470.62</f>
        <v>10074.5244</v>
      </c>
      <c r="G161" s="190">
        <f t="shared" si="1"/>
        <v>548.13382000000092</v>
      </c>
      <c r="H161" s="202"/>
      <c r="I161" s="184"/>
    </row>
    <row r="162" spans="2:9" x14ac:dyDescent="0.25">
      <c r="B162" s="153" t="s">
        <v>822</v>
      </c>
      <c r="C162" s="188">
        <v>120</v>
      </c>
      <c r="D162" s="188">
        <v>120</v>
      </c>
      <c r="E162" s="189">
        <v>635.07510000000002</v>
      </c>
      <c r="F162" s="189">
        <v>651.447</v>
      </c>
      <c r="G162" s="190">
        <f t="shared" si="1"/>
        <v>16.371899999999982</v>
      </c>
      <c r="H162" s="202"/>
      <c r="I162" s="184"/>
    </row>
    <row r="163" spans="2:9" x14ac:dyDescent="0.25">
      <c r="B163" s="153" t="s">
        <v>1148</v>
      </c>
      <c r="C163" s="186">
        <f>102+142</f>
        <v>244</v>
      </c>
      <c r="D163" s="186">
        <f>102+142</f>
        <v>244</v>
      </c>
      <c r="E163" s="187">
        <f>821.2406+1315.54</f>
        <v>2136.7806</v>
      </c>
      <c r="F163" s="187">
        <f>881.3522+1321.13</f>
        <v>2202.4822000000004</v>
      </c>
      <c r="G163" s="190">
        <f t="shared" si="1"/>
        <v>65.701600000000326</v>
      </c>
      <c r="H163" s="183"/>
      <c r="I163" s="184"/>
    </row>
    <row r="164" spans="2:9" x14ac:dyDescent="0.25">
      <c r="H164" s="183"/>
      <c r="I164" s="184"/>
    </row>
    <row r="165" spans="2:9" x14ac:dyDescent="0.25">
      <c r="B165" s="203"/>
      <c r="C165" s="204"/>
      <c r="D165" s="204"/>
      <c r="E165" s="205"/>
      <c r="F165" s="205"/>
      <c r="G165" s="205"/>
      <c r="H165" s="184"/>
    </row>
    <row r="166" spans="2:9" x14ac:dyDescent="0.25">
      <c r="B166" s="150" t="s">
        <v>1173</v>
      </c>
      <c r="D166" s="206"/>
    </row>
    <row r="168" spans="2:9" ht="27" x14ac:dyDescent="0.25">
      <c r="B168" s="152" t="s">
        <v>1095</v>
      </c>
      <c r="C168" s="152" t="s">
        <v>1096</v>
      </c>
      <c r="D168" s="152" t="s">
        <v>1174</v>
      </c>
      <c r="E168" s="152" t="s">
        <v>1175</v>
      </c>
      <c r="F168" s="152" t="s">
        <v>1176</v>
      </c>
      <c r="G168" s="152" t="s">
        <v>1177</v>
      </c>
    </row>
    <row r="169" spans="2:9" x14ac:dyDescent="0.25">
      <c r="B169" s="207" t="s">
        <v>689</v>
      </c>
      <c r="C169" s="207" t="s">
        <v>689</v>
      </c>
      <c r="D169" s="207" t="s">
        <v>689</v>
      </c>
      <c r="E169" s="207" t="s">
        <v>689</v>
      </c>
      <c r="F169" s="207" t="s">
        <v>689</v>
      </c>
      <c r="G169" s="207" t="s">
        <v>689</v>
      </c>
    </row>
    <row r="170" spans="2:9" x14ac:dyDescent="0.25">
      <c r="D170" s="206"/>
      <c r="E170" s="206"/>
      <c r="F170" s="208"/>
      <c r="G170" s="208"/>
    </row>
    <row r="171" spans="2:9" x14ac:dyDescent="0.25">
      <c r="D171" s="206"/>
      <c r="E171" s="206"/>
      <c r="F171" s="208"/>
      <c r="G171" s="208"/>
    </row>
    <row r="172" spans="2:9" x14ac:dyDescent="0.25">
      <c r="B172" s="150" t="s">
        <v>1178</v>
      </c>
      <c r="G172" s="149" t="s">
        <v>1179</v>
      </c>
    </row>
    <row r="173" spans="2:9" x14ac:dyDescent="0.25">
      <c r="B173" s="150"/>
    </row>
    <row r="174" spans="2:9" x14ac:dyDescent="0.25">
      <c r="B174" s="177" t="s">
        <v>1095</v>
      </c>
      <c r="C174" s="177" t="s">
        <v>1156</v>
      </c>
    </row>
    <row r="175" spans="2:9" x14ac:dyDescent="0.25">
      <c r="B175" s="207" t="s">
        <v>689</v>
      </c>
      <c r="C175" s="207" t="s">
        <v>689</v>
      </c>
    </row>
    <row r="176" spans="2:9" x14ac:dyDescent="0.25">
      <c r="C176" s="209"/>
      <c r="D176" s="199"/>
    </row>
    <row r="177" spans="2:7" x14ac:dyDescent="0.25">
      <c r="B177" s="150" t="s">
        <v>1180</v>
      </c>
    </row>
    <row r="179" spans="2:7" ht="40.5" x14ac:dyDescent="0.25">
      <c r="B179" s="151" t="s">
        <v>1095</v>
      </c>
      <c r="C179" s="152" t="s">
        <v>1181</v>
      </c>
      <c r="D179" s="152" t="s">
        <v>1182</v>
      </c>
      <c r="E179" s="152" t="s">
        <v>1183</v>
      </c>
      <c r="F179" s="152" t="s">
        <v>1184</v>
      </c>
    </row>
    <row r="180" spans="2:7" x14ac:dyDescent="0.25">
      <c r="B180" s="210"/>
      <c r="C180" s="207"/>
      <c r="D180" s="211"/>
      <c r="E180" s="190"/>
      <c r="F180" s="190">
        <f>+E180-D180</f>
        <v>0</v>
      </c>
    </row>
    <row r="181" spans="2:7" x14ac:dyDescent="0.25">
      <c r="B181" s="212"/>
      <c r="C181" s="213"/>
      <c r="D181" s="214"/>
      <c r="E181" s="214"/>
      <c r="F181" s="215"/>
    </row>
    <row r="182" spans="2:7" x14ac:dyDescent="0.25">
      <c r="B182" s="212"/>
      <c r="C182" s="213"/>
      <c r="D182" s="214"/>
      <c r="E182" s="214"/>
      <c r="F182" s="215"/>
    </row>
    <row r="184" spans="2:7" x14ac:dyDescent="0.25">
      <c r="B184" s="150" t="s">
        <v>1185</v>
      </c>
    </row>
    <row r="186" spans="2:7" ht="27" x14ac:dyDescent="0.25">
      <c r="B186" s="152" t="s">
        <v>1095</v>
      </c>
      <c r="C186" s="152" t="s">
        <v>1096</v>
      </c>
      <c r="D186" s="152" t="s">
        <v>1174</v>
      </c>
      <c r="E186" s="152" t="s">
        <v>1175</v>
      </c>
      <c r="F186" s="152" t="s">
        <v>1176</v>
      </c>
      <c r="G186" s="152" t="s">
        <v>1177</v>
      </c>
    </row>
    <row r="187" spans="2:7" x14ac:dyDescent="0.25">
      <c r="B187" s="153" t="s">
        <v>689</v>
      </c>
      <c r="C187" s="153" t="s">
        <v>689</v>
      </c>
      <c r="D187" s="153" t="s">
        <v>689</v>
      </c>
      <c r="E187" s="153" t="s">
        <v>689</v>
      </c>
      <c r="F187" s="153" t="s">
        <v>689</v>
      </c>
      <c r="G187" s="153" t="s">
        <v>689</v>
      </c>
    </row>
    <row r="188" spans="2:7" x14ac:dyDescent="0.25">
      <c r="C188" s="193"/>
      <c r="D188" s="216"/>
      <c r="E188" s="217"/>
      <c r="F188" s="208"/>
      <c r="G188" s="208"/>
    </row>
    <row r="189" spans="2:7" x14ac:dyDescent="0.25">
      <c r="B189" s="150" t="s">
        <v>1186</v>
      </c>
    </row>
    <row r="190" spans="2:7" x14ac:dyDescent="0.25">
      <c r="B190" s="150"/>
    </row>
    <row r="191" spans="2:7" x14ac:dyDescent="0.25">
      <c r="B191" s="177" t="s">
        <v>1095</v>
      </c>
      <c r="C191" s="177" t="s">
        <v>1156</v>
      </c>
    </row>
    <row r="192" spans="2:7" x14ac:dyDescent="0.25">
      <c r="B192" s="153" t="s">
        <v>689</v>
      </c>
      <c r="C192" s="153" t="s">
        <v>689</v>
      </c>
    </row>
    <row r="193" spans="2:7" x14ac:dyDescent="0.25">
      <c r="B193" s="198"/>
      <c r="C193" s="199"/>
    </row>
    <row r="194" spans="2:7" x14ac:dyDescent="0.25">
      <c r="B194" s="150" t="s">
        <v>1187</v>
      </c>
    </row>
    <row r="196" spans="2:7" ht="40.5" x14ac:dyDescent="0.25">
      <c r="B196" s="151" t="s">
        <v>1095</v>
      </c>
      <c r="C196" s="152" t="s">
        <v>1181</v>
      </c>
      <c r="D196" s="152" t="s">
        <v>1188</v>
      </c>
      <c r="E196" s="152" t="s">
        <v>1189</v>
      </c>
      <c r="F196" s="152" t="s">
        <v>1184</v>
      </c>
    </row>
    <row r="197" spans="2:7" x14ac:dyDescent="0.25">
      <c r="B197" s="153"/>
      <c r="C197" s="207"/>
      <c r="D197" s="211"/>
      <c r="E197" s="207"/>
      <c r="F197" s="207"/>
    </row>
    <row r="198" spans="2:7" x14ac:dyDescent="0.25">
      <c r="G198" s="218"/>
    </row>
    <row r="199" spans="2:7" x14ac:dyDescent="0.25">
      <c r="F199" s="219"/>
      <c r="G199" s="185"/>
    </row>
    <row r="200" spans="2:7" x14ac:dyDescent="0.25">
      <c r="B200" s="150" t="s">
        <v>1190</v>
      </c>
    </row>
    <row r="201" spans="2:7" x14ac:dyDescent="0.25">
      <c r="B201" s="150"/>
    </row>
    <row r="202" spans="2:7" x14ac:dyDescent="0.25">
      <c r="E202" s="185"/>
    </row>
    <row r="203" spans="2:7" x14ac:dyDescent="0.25">
      <c r="B203" s="150" t="s">
        <v>1191</v>
      </c>
      <c r="E203" s="185"/>
    </row>
    <row r="204" spans="2:7" x14ac:dyDescent="0.25">
      <c r="E204" s="185"/>
    </row>
    <row r="205" spans="2:7" ht="27" x14ac:dyDescent="0.25">
      <c r="B205" s="151" t="s">
        <v>1095</v>
      </c>
      <c r="C205" s="152" t="s">
        <v>1096</v>
      </c>
      <c r="D205" s="152" t="s">
        <v>1097</v>
      </c>
      <c r="E205" s="152" t="s">
        <v>1192</v>
      </c>
      <c r="F205" s="152" t="s">
        <v>1193</v>
      </c>
      <c r="G205" s="152" t="s">
        <v>1194</v>
      </c>
    </row>
    <row r="206" spans="2:7" x14ac:dyDescent="0.25">
      <c r="B206" s="179" t="s">
        <v>689</v>
      </c>
      <c r="C206" s="220" t="s">
        <v>689</v>
      </c>
      <c r="D206" s="221" t="s">
        <v>689</v>
      </c>
      <c r="E206" s="222" t="s">
        <v>689</v>
      </c>
      <c r="F206" s="222" t="s">
        <v>689</v>
      </c>
      <c r="G206" s="222" t="s">
        <v>689</v>
      </c>
    </row>
    <row r="207" spans="2:7" x14ac:dyDescent="0.25">
      <c r="E207" s="185"/>
    </row>
    <row r="208" spans="2:7" x14ac:dyDescent="0.25">
      <c r="B208" s="150" t="s">
        <v>1195</v>
      </c>
      <c r="E208" s="185"/>
    </row>
    <row r="209" spans="2:10" x14ac:dyDescent="0.25">
      <c r="B209" s="150"/>
      <c r="E209" s="185"/>
    </row>
    <row r="210" spans="2:10" x14ac:dyDescent="0.25">
      <c r="B210" s="177" t="s">
        <v>1095</v>
      </c>
      <c r="C210" s="177" t="s">
        <v>1156</v>
      </c>
      <c r="E210" s="185"/>
    </row>
    <row r="211" spans="2:10" x14ac:dyDescent="0.25">
      <c r="B211" s="207" t="s">
        <v>689</v>
      </c>
      <c r="C211" s="201" t="s">
        <v>689</v>
      </c>
      <c r="E211" s="185"/>
    </row>
    <row r="212" spans="2:10" x14ac:dyDescent="0.25">
      <c r="E212" s="185"/>
    </row>
    <row r="213" spans="2:10" x14ac:dyDescent="0.25">
      <c r="B213" s="150" t="s">
        <v>1196</v>
      </c>
      <c r="E213" s="185"/>
    </row>
    <row r="214" spans="2:10" x14ac:dyDescent="0.25">
      <c r="E214" s="185"/>
    </row>
    <row r="215" spans="2:10" ht="67.5" x14ac:dyDescent="0.25">
      <c r="B215" s="151" t="s">
        <v>1095</v>
      </c>
      <c r="C215" s="152" t="s">
        <v>1158</v>
      </c>
      <c r="D215" s="152" t="s">
        <v>1159</v>
      </c>
      <c r="E215" s="152" t="s">
        <v>1160</v>
      </c>
      <c r="F215" s="152" t="s">
        <v>1161</v>
      </c>
      <c r="G215" s="152" t="s">
        <v>1162</v>
      </c>
    </row>
    <row r="216" spans="2:10" x14ac:dyDescent="0.25">
      <c r="B216" s="201"/>
      <c r="C216" s="201"/>
      <c r="D216" s="180"/>
      <c r="E216" s="223"/>
      <c r="F216" s="224"/>
      <c r="G216" s="225"/>
      <c r="I216" s="184"/>
      <c r="J216" s="185"/>
    </row>
    <row r="217" spans="2:10" x14ac:dyDescent="0.25">
      <c r="E217" s="185"/>
    </row>
    <row r="218" spans="2:10" x14ac:dyDescent="0.25">
      <c r="E218" s="185"/>
    </row>
    <row r="219" spans="2:10" x14ac:dyDescent="0.25">
      <c r="B219" s="150" t="s">
        <v>1197</v>
      </c>
      <c r="E219" s="185"/>
    </row>
    <row r="220" spans="2:10" x14ac:dyDescent="0.25">
      <c r="E220" s="185"/>
    </row>
    <row r="221" spans="2:10" ht="67.5" x14ac:dyDescent="0.25">
      <c r="B221" s="151" t="s">
        <v>1095</v>
      </c>
      <c r="C221" s="152" t="s">
        <v>1158</v>
      </c>
      <c r="D221" s="152" t="s">
        <v>1159</v>
      </c>
      <c r="E221" s="152" t="s">
        <v>1160</v>
      </c>
      <c r="F221" s="152" t="s">
        <v>1161</v>
      </c>
      <c r="G221" s="152" t="s">
        <v>1162</v>
      </c>
    </row>
    <row r="222" spans="2:10" x14ac:dyDescent="0.25">
      <c r="B222" s="154"/>
      <c r="C222" s="207"/>
      <c r="D222" s="207"/>
      <c r="E222" s="226"/>
      <c r="F222" s="226"/>
      <c r="G222" s="226"/>
    </row>
    <row r="223" spans="2:10" x14ac:dyDescent="0.25">
      <c r="E223" s="185"/>
    </row>
    <row r="224" spans="2:10" x14ac:dyDescent="0.25">
      <c r="E224" s="185"/>
    </row>
    <row r="225" spans="2:5" x14ac:dyDescent="0.25">
      <c r="E225" s="185"/>
    </row>
    <row r="226" spans="2:5" x14ac:dyDescent="0.25">
      <c r="B226" s="149" t="s">
        <v>1198</v>
      </c>
    </row>
  </sheetData>
  <mergeCells count="3">
    <mergeCell ref="B2:G2"/>
    <mergeCell ref="B3:G3"/>
    <mergeCell ref="B5:G5"/>
  </mergeCells>
  <printOptions horizontalCentered="1"/>
  <pageMargins left="0.17" right="0.15748031496062992" top="0.43307086614173229" bottom="0.47244094488188981" header="0.31496062992125984" footer="0.31496062992125984"/>
  <pageSetup paperSize="9" scale="48"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5A1BF-6766-4395-B56C-EC3C3CE3BEDF}">
  <sheetPr>
    <outlinePr summaryBelow="0" summaryRight="0"/>
  </sheetPr>
  <dimension ref="A1:P185"/>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2.42578125" bestFit="1" customWidth="1"/>
    <col min="6" max="6" width="10.425781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191</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192</v>
      </c>
      <c r="C7" s="26" t="s">
        <v>193</v>
      </c>
      <c r="D7" s="26" t="s">
        <v>33</v>
      </c>
      <c r="E7" s="27">
        <v>6091162</v>
      </c>
      <c r="F7" s="28">
        <v>44127.423109000003</v>
      </c>
      <c r="G7" s="29">
        <v>3.5514200000000003E-2</v>
      </c>
      <c r="H7" s="24" t="s">
        <v>151</v>
      </c>
    </row>
    <row r="8" spans="1:9" x14ac:dyDescent="0.2">
      <c r="A8" s="25">
        <v>2</v>
      </c>
      <c r="B8" s="26" t="s">
        <v>100</v>
      </c>
      <c r="C8" s="26" t="s">
        <v>101</v>
      </c>
      <c r="D8" s="26" t="s">
        <v>36</v>
      </c>
      <c r="E8" s="27">
        <v>1229218</v>
      </c>
      <c r="F8" s="28">
        <v>42822.267465999998</v>
      </c>
      <c r="G8" s="29">
        <v>3.4463800000000003E-2</v>
      </c>
      <c r="H8" s="24" t="s">
        <v>151</v>
      </c>
    </row>
    <row r="9" spans="1:9" x14ac:dyDescent="0.2">
      <c r="A9" s="25">
        <v>3</v>
      </c>
      <c r="B9" s="26" t="s">
        <v>194</v>
      </c>
      <c r="C9" s="26" t="s">
        <v>195</v>
      </c>
      <c r="D9" s="26" t="s">
        <v>39</v>
      </c>
      <c r="E9" s="27">
        <v>20011397</v>
      </c>
      <c r="F9" s="28">
        <v>42180.0225966</v>
      </c>
      <c r="G9" s="29">
        <v>3.3946909999999997E-2</v>
      </c>
      <c r="H9" s="24" t="s">
        <v>151</v>
      </c>
    </row>
    <row r="10" spans="1:9" x14ac:dyDescent="0.2">
      <c r="A10" s="25">
        <v>4</v>
      </c>
      <c r="B10" s="26" t="s">
        <v>196</v>
      </c>
      <c r="C10" s="26" t="s">
        <v>197</v>
      </c>
      <c r="D10" s="26" t="s">
        <v>198</v>
      </c>
      <c r="E10" s="27">
        <v>517776</v>
      </c>
      <c r="F10" s="28">
        <v>35184.950303999998</v>
      </c>
      <c r="G10" s="29">
        <v>2.8317209999999999E-2</v>
      </c>
      <c r="H10" s="24" t="s">
        <v>151</v>
      </c>
    </row>
    <row r="11" spans="1:9" ht="25.5" x14ac:dyDescent="0.2">
      <c r="A11" s="25">
        <v>5</v>
      </c>
      <c r="B11" s="26" t="s">
        <v>199</v>
      </c>
      <c r="C11" s="26" t="s">
        <v>200</v>
      </c>
      <c r="D11" s="26" t="s">
        <v>201</v>
      </c>
      <c r="E11" s="27">
        <v>1747182</v>
      </c>
      <c r="F11" s="28">
        <v>31257.08598</v>
      </c>
      <c r="G11" s="29">
        <v>2.5156020000000001E-2</v>
      </c>
      <c r="H11" s="24" t="s">
        <v>151</v>
      </c>
    </row>
    <row r="12" spans="1:9" x14ac:dyDescent="0.2">
      <c r="A12" s="25">
        <v>6</v>
      </c>
      <c r="B12" s="26" t="s">
        <v>202</v>
      </c>
      <c r="C12" s="26" t="s">
        <v>203</v>
      </c>
      <c r="D12" s="26" t="s">
        <v>204</v>
      </c>
      <c r="E12" s="27">
        <v>4543631</v>
      </c>
      <c r="F12" s="28">
        <v>29951.615551999999</v>
      </c>
      <c r="G12" s="29">
        <v>2.4105370000000001E-2</v>
      </c>
      <c r="H12" s="24" t="s">
        <v>151</v>
      </c>
    </row>
    <row r="13" spans="1:9" x14ac:dyDescent="0.2">
      <c r="A13" s="25">
        <v>7</v>
      </c>
      <c r="B13" s="26" t="s">
        <v>205</v>
      </c>
      <c r="C13" s="26" t="s">
        <v>206</v>
      </c>
      <c r="D13" s="26" t="s">
        <v>207</v>
      </c>
      <c r="E13" s="27">
        <v>484892</v>
      </c>
      <c r="F13" s="28">
        <v>28636.024398000001</v>
      </c>
      <c r="G13" s="29">
        <v>2.3046560000000001E-2</v>
      </c>
      <c r="H13" s="24" t="s">
        <v>151</v>
      </c>
    </row>
    <row r="14" spans="1:9" ht="25.5" x14ac:dyDescent="0.2">
      <c r="A14" s="25">
        <v>8</v>
      </c>
      <c r="B14" s="26" t="s">
        <v>208</v>
      </c>
      <c r="C14" s="26" t="s">
        <v>209</v>
      </c>
      <c r="D14" s="26" t="s">
        <v>210</v>
      </c>
      <c r="E14" s="27">
        <v>1388200</v>
      </c>
      <c r="F14" s="28">
        <v>28468.511500000001</v>
      </c>
      <c r="G14" s="29">
        <v>2.2911750000000002E-2</v>
      </c>
      <c r="H14" s="24" t="s">
        <v>151</v>
      </c>
    </row>
    <row r="15" spans="1:9" x14ac:dyDescent="0.2">
      <c r="A15" s="25">
        <v>9</v>
      </c>
      <c r="B15" s="26" t="s">
        <v>211</v>
      </c>
      <c r="C15" s="26" t="s">
        <v>212</v>
      </c>
      <c r="D15" s="26" t="s">
        <v>57</v>
      </c>
      <c r="E15" s="27">
        <v>1389543</v>
      </c>
      <c r="F15" s="28">
        <v>27892.991410499999</v>
      </c>
      <c r="G15" s="29">
        <v>2.2448559999999999E-2</v>
      </c>
      <c r="H15" s="24" t="s">
        <v>151</v>
      </c>
    </row>
    <row r="16" spans="1:9" x14ac:dyDescent="0.2">
      <c r="A16" s="25">
        <v>10</v>
      </c>
      <c r="B16" s="26" t="s">
        <v>213</v>
      </c>
      <c r="C16" s="26" t="s">
        <v>214</v>
      </c>
      <c r="D16" s="26" t="s">
        <v>39</v>
      </c>
      <c r="E16" s="27">
        <v>4560122</v>
      </c>
      <c r="F16" s="28">
        <v>26188.780645999999</v>
      </c>
      <c r="G16" s="29">
        <v>2.1076999999999999E-2</v>
      </c>
      <c r="H16" s="24" t="s">
        <v>151</v>
      </c>
    </row>
    <row r="17" spans="1:8" x14ac:dyDescent="0.2">
      <c r="A17" s="25">
        <v>11</v>
      </c>
      <c r="B17" s="26" t="s">
        <v>215</v>
      </c>
      <c r="C17" s="26" t="s">
        <v>216</v>
      </c>
      <c r="D17" s="26" t="s">
        <v>75</v>
      </c>
      <c r="E17" s="27">
        <v>686718</v>
      </c>
      <c r="F17" s="28">
        <v>24656.953149000001</v>
      </c>
      <c r="G17" s="29">
        <v>1.9844170000000001E-2</v>
      </c>
      <c r="H17" s="24" t="s">
        <v>151</v>
      </c>
    </row>
    <row r="18" spans="1:8" ht="25.5" x14ac:dyDescent="0.2">
      <c r="A18" s="25">
        <v>12</v>
      </c>
      <c r="B18" s="26" t="s">
        <v>217</v>
      </c>
      <c r="C18" s="26" t="s">
        <v>218</v>
      </c>
      <c r="D18" s="26" t="s">
        <v>219</v>
      </c>
      <c r="E18" s="27">
        <v>1211495</v>
      </c>
      <c r="F18" s="28">
        <v>22944.503805</v>
      </c>
      <c r="G18" s="29">
        <v>1.8465970000000002E-2</v>
      </c>
      <c r="H18" s="24" t="s">
        <v>151</v>
      </c>
    </row>
    <row r="19" spans="1:8" x14ac:dyDescent="0.2">
      <c r="A19" s="25">
        <v>13</v>
      </c>
      <c r="B19" s="26" t="s">
        <v>220</v>
      </c>
      <c r="C19" s="26" t="s">
        <v>221</v>
      </c>
      <c r="D19" s="26" t="s">
        <v>39</v>
      </c>
      <c r="E19" s="27">
        <v>3760498</v>
      </c>
      <c r="F19" s="28">
        <v>21936.865083000001</v>
      </c>
      <c r="G19" s="29">
        <v>1.7655009999999999E-2</v>
      </c>
      <c r="H19" s="24" t="s">
        <v>151</v>
      </c>
    </row>
    <row r="20" spans="1:8" ht="25.5" x14ac:dyDescent="0.2">
      <c r="A20" s="25">
        <v>14</v>
      </c>
      <c r="B20" s="26" t="s">
        <v>222</v>
      </c>
      <c r="C20" s="26" t="s">
        <v>223</v>
      </c>
      <c r="D20" s="26" t="s">
        <v>224</v>
      </c>
      <c r="E20" s="27">
        <v>2997355</v>
      </c>
      <c r="F20" s="28">
        <v>19331.441072500002</v>
      </c>
      <c r="G20" s="29">
        <v>1.555814E-2</v>
      </c>
      <c r="H20" s="24" t="s">
        <v>151</v>
      </c>
    </row>
    <row r="21" spans="1:8" ht="25.5" x14ac:dyDescent="0.2">
      <c r="A21" s="25">
        <v>15</v>
      </c>
      <c r="B21" s="26" t="s">
        <v>225</v>
      </c>
      <c r="C21" s="26" t="s">
        <v>226</v>
      </c>
      <c r="D21" s="26" t="s">
        <v>210</v>
      </c>
      <c r="E21" s="27">
        <v>329521</v>
      </c>
      <c r="F21" s="28">
        <v>18593.0576645</v>
      </c>
      <c r="G21" s="29">
        <v>1.4963880000000001E-2</v>
      </c>
      <c r="H21" s="24" t="s">
        <v>151</v>
      </c>
    </row>
    <row r="22" spans="1:8" ht="25.5" x14ac:dyDescent="0.2">
      <c r="A22" s="25">
        <v>16</v>
      </c>
      <c r="B22" s="26" t="s">
        <v>227</v>
      </c>
      <c r="C22" s="26" t="s">
        <v>228</v>
      </c>
      <c r="D22" s="26" t="s">
        <v>210</v>
      </c>
      <c r="E22" s="27">
        <v>1922379</v>
      </c>
      <c r="F22" s="28">
        <v>18569.219950499999</v>
      </c>
      <c r="G22" s="29">
        <v>1.49447E-2</v>
      </c>
      <c r="H22" s="24" t="s">
        <v>151</v>
      </c>
    </row>
    <row r="23" spans="1:8" x14ac:dyDescent="0.2">
      <c r="A23" s="25">
        <v>17</v>
      </c>
      <c r="B23" s="26" t="s">
        <v>229</v>
      </c>
      <c r="C23" s="26" t="s">
        <v>230</v>
      </c>
      <c r="D23" s="26" t="s">
        <v>19</v>
      </c>
      <c r="E23" s="27">
        <v>4836164</v>
      </c>
      <c r="F23" s="28">
        <v>18527.344283999999</v>
      </c>
      <c r="G23" s="29">
        <v>1.4911000000000001E-2</v>
      </c>
      <c r="H23" s="24" t="s">
        <v>151</v>
      </c>
    </row>
    <row r="24" spans="1:8" x14ac:dyDescent="0.2">
      <c r="A24" s="25">
        <v>18</v>
      </c>
      <c r="B24" s="26" t="s">
        <v>28</v>
      </c>
      <c r="C24" s="26" t="s">
        <v>29</v>
      </c>
      <c r="D24" s="26" t="s">
        <v>30</v>
      </c>
      <c r="E24" s="27">
        <v>5883620</v>
      </c>
      <c r="F24" s="28">
        <v>18121.549599999998</v>
      </c>
      <c r="G24" s="29">
        <v>1.4584410000000001E-2</v>
      </c>
      <c r="H24" s="24" t="s">
        <v>151</v>
      </c>
    </row>
    <row r="25" spans="1:8" x14ac:dyDescent="0.2">
      <c r="A25" s="25">
        <v>19</v>
      </c>
      <c r="B25" s="26" t="s">
        <v>231</v>
      </c>
      <c r="C25" s="26" t="s">
        <v>232</v>
      </c>
      <c r="D25" s="26" t="s">
        <v>233</v>
      </c>
      <c r="E25" s="27">
        <v>2758889</v>
      </c>
      <c r="F25" s="28">
        <v>17782.4190495</v>
      </c>
      <c r="G25" s="29">
        <v>1.431147E-2</v>
      </c>
      <c r="H25" s="24" t="s">
        <v>151</v>
      </c>
    </row>
    <row r="26" spans="1:8" x14ac:dyDescent="0.2">
      <c r="A26" s="25">
        <v>20</v>
      </c>
      <c r="B26" s="26" t="s">
        <v>234</v>
      </c>
      <c r="C26" s="26" t="s">
        <v>235</v>
      </c>
      <c r="D26" s="26" t="s">
        <v>198</v>
      </c>
      <c r="E26" s="27">
        <v>214946</v>
      </c>
      <c r="F26" s="28">
        <v>17744.437138000001</v>
      </c>
      <c r="G26" s="29">
        <v>1.4280899999999999E-2</v>
      </c>
      <c r="H26" s="24" t="s">
        <v>151</v>
      </c>
    </row>
    <row r="27" spans="1:8" x14ac:dyDescent="0.2">
      <c r="A27" s="25">
        <v>21</v>
      </c>
      <c r="B27" s="26" t="s">
        <v>236</v>
      </c>
      <c r="C27" s="26" t="s">
        <v>237</v>
      </c>
      <c r="D27" s="26" t="s">
        <v>113</v>
      </c>
      <c r="E27" s="27">
        <v>148505</v>
      </c>
      <c r="F27" s="28">
        <v>17537.697974999999</v>
      </c>
      <c r="G27" s="29">
        <v>1.411452E-2</v>
      </c>
      <c r="H27" s="24" t="s">
        <v>151</v>
      </c>
    </row>
    <row r="28" spans="1:8" x14ac:dyDescent="0.2">
      <c r="A28" s="25">
        <v>22</v>
      </c>
      <c r="B28" s="26" t="s">
        <v>137</v>
      </c>
      <c r="C28" s="26" t="s">
        <v>138</v>
      </c>
      <c r="D28" s="26" t="s">
        <v>97</v>
      </c>
      <c r="E28" s="27">
        <v>5198692</v>
      </c>
      <c r="F28" s="28">
        <v>17465.005774000001</v>
      </c>
      <c r="G28" s="29">
        <v>1.4056010000000001E-2</v>
      </c>
      <c r="H28" s="24" t="s">
        <v>151</v>
      </c>
    </row>
    <row r="29" spans="1:8" x14ac:dyDescent="0.2">
      <c r="A29" s="25">
        <v>23</v>
      </c>
      <c r="B29" s="26" t="s">
        <v>42</v>
      </c>
      <c r="C29" s="26" t="s">
        <v>43</v>
      </c>
      <c r="D29" s="26" t="s">
        <v>44</v>
      </c>
      <c r="E29" s="27">
        <v>980000</v>
      </c>
      <c r="F29" s="28">
        <v>17210.759999999998</v>
      </c>
      <c r="G29" s="29">
        <v>1.38514E-2</v>
      </c>
      <c r="H29" s="24" t="s">
        <v>151</v>
      </c>
    </row>
    <row r="30" spans="1:8" x14ac:dyDescent="0.2">
      <c r="A30" s="25">
        <v>24</v>
      </c>
      <c r="B30" s="26" t="s">
        <v>238</v>
      </c>
      <c r="C30" s="26" t="s">
        <v>239</v>
      </c>
      <c r="D30" s="26" t="s">
        <v>240</v>
      </c>
      <c r="E30" s="27">
        <v>861547</v>
      </c>
      <c r="F30" s="28">
        <v>16804.474235000001</v>
      </c>
      <c r="G30" s="29">
        <v>1.3524410000000001E-2</v>
      </c>
      <c r="H30" s="24" t="s">
        <v>151</v>
      </c>
    </row>
    <row r="31" spans="1:8" ht="25.5" x14ac:dyDescent="0.2">
      <c r="A31" s="25">
        <v>25</v>
      </c>
      <c r="B31" s="26" t="s">
        <v>76</v>
      </c>
      <c r="C31" s="26" t="s">
        <v>77</v>
      </c>
      <c r="D31" s="26" t="s">
        <v>25</v>
      </c>
      <c r="E31" s="27">
        <v>384785</v>
      </c>
      <c r="F31" s="28">
        <v>16462.0642625</v>
      </c>
      <c r="G31" s="29">
        <v>1.324884E-2</v>
      </c>
      <c r="H31" s="24" t="s">
        <v>151</v>
      </c>
    </row>
    <row r="32" spans="1:8" x14ac:dyDescent="0.2">
      <c r="A32" s="25">
        <v>26</v>
      </c>
      <c r="B32" s="26" t="s">
        <v>241</v>
      </c>
      <c r="C32" s="26" t="s">
        <v>242</v>
      </c>
      <c r="D32" s="26" t="s">
        <v>113</v>
      </c>
      <c r="E32" s="27">
        <v>3317318</v>
      </c>
      <c r="F32" s="28">
        <v>16430.676054</v>
      </c>
      <c r="G32" s="29">
        <v>1.322358E-2</v>
      </c>
      <c r="H32" s="24" t="s">
        <v>151</v>
      </c>
    </row>
    <row r="33" spans="1:8" x14ac:dyDescent="0.2">
      <c r="A33" s="25">
        <v>27</v>
      </c>
      <c r="B33" s="26" t="s">
        <v>243</v>
      </c>
      <c r="C33" s="26" t="s">
        <v>244</v>
      </c>
      <c r="D33" s="26" t="s">
        <v>233</v>
      </c>
      <c r="E33" s="27">
        <v>1791031</v>
      </c>
      <c r="F33" s="28">
        <v>15941.966931000001</v>
      </c>
      <c r="G33" s="29">
        <v>1.283026E-2</v>
      </c>
      <c r="H33" s="24" t="s">
        <v>151</v>
      </c>
    </row>
    <row r="34" spans="1:8" x14ac:dyDescent="0.2">
      <c r="A34" s="25">
        <v>28</v>
      </c>
      <c r="B34" s="26" t="s">
        <v>245</v>
      </c>
      <c r="C34" s="26" t="s">
        <v>246</v>
      </c>
      <c r="D34" s="26" t="s">
        <v>113</v>
      </c>
      <c r="E34" s="27">
        <v>5766004</v>
      </c>
      <c r="F34" s="28">
        <v>15764.254935999999</v>
      </c>
      <c r="G34" s="29">
        <v>1.2687230000000001E-2</v>
      </c>
      <c r="H34" s="24" t="s">
        <v>151</v>
      </c>
    </row>
    <row r="35" spans="1:8" x14ac:dyDescent="0.2">
      <c r="A35" s="25">
        <v>29</v>
      </c>
      <c r="B35" s="26" t="s">
        <v>247</v>
      </c>
      <c r="C35" s="26" t="s">
        <v>248</v>
      </c>
      <c r="D35" s="26" t="s">
        <v>207</v>
      </c>
      <c r="E35" s="27">
        <v>528688</v>
      </c>
      <c r="F35" s="28">
        <v>15726.088904</v>
      </c>
      <c r="G35" s="29">
        <v>1.2656519999999999E-2</v>
      </c>
      <c r="H35" s="24" t="s">
        <v>151</v>
      </c>
    </row>
    <row r="36" spans="1:8" x14ac:dyDescent="0.2">
      <c r="A36" s="25">
        <v>30</v>
      </c>
      <c r="B36" s="26" t="s">
        <v>249</v>
      </c>
      <c r="C36" s="26" t="s">
        <v>250</v>
      </c>
      <c r="D36" s="26" t="s">
        <v>251</v>
      </c>
      <c r="E36" s="27">
        <v>315510</v>
      </c>
      <c r="F36" s="28">
        <v>15549.59484</v>
      </c>
      <c r="G36" s="29">
        <v>1.251447E-2</v>
      </c>
      <c r="H36" s="24" t="s">
        <v>151</v>
      </c>
    </row>
    <row r="37" spans="1:8" x14ac:dyDescent="0.2">
      <c r="A37" s="25">
        <v>31</v>
      </c>
      <c r="B37" s="26" t="s">
        <v>252</v>
      </c>
      <c r="C37" s="26" t="s">
        <v>253</v>
      </c>
      <c r="D37" s="26" t="s">
        <v>251</v>
      </c>
      <c r="E37" s="27">
        <v>328943</v>
      </c>
      <c r="F37" s="28">
        <v>15364.1051725</v>
      </c>
      <c r="G37" s="29">
        <v>1.236519E-2</v>
      </c>
      <c r="H37" s="24" t="s">
        <v>151</v>
      </c>
    </row>
    <row r="38" spans="1:8" x14ac:dyDescent="0.2">
      <c r="A38" s="25">
        <v>32</v>
      </c>
      <c r="B38" s="26" t="s">
        <v>254</v>
      </c>
      <c r="C38" s="26" t="s">
        <v>255</v>
      </c>
      <c r="D38" s="26" t="s">
        <v>36</v>
      </c>
      <c r="E38" s="27">
        <v>209846</v>
      </c>
      <c r="F38" s="28">
        <v>15314.351234</v>
      </c>
      <c r="G38" s="29">
        <v>1.232515E-2</v>
      </c>
      <c r="H38" s="24" t="s">
        <v>151</v>
      </c>
    </row>
    <row r="39" spans="1:8" x14ac:dyDescent="0.2">
      <c r="A39" s="25">
        <v>33</v>
      </c>
      <c r="B39" s="26" t="s">
        <v>256</v>
      </c>
      <c r="C39" s="26" t="s">
        <v>257</v>
      </c>
      <c r="D39" s="26" t="s">
        <v>75</v>
      </c>
      <c r="E39" s="27">
        <v>2997202</v>
      </c>
      <c r="F39" s="28">
        <v>15275.239992999999</v>
      </c>
      <c r="G39" s="29">
        <v>1.229367E-2</v>
      </c>
      <c r="H39" s="24" t="s">
        <v>151</v>
      </c>
    </row>
    <row r="40" spans="1:8" x14ac:dyDescent="0.2">
      <c r="A40" s="25">
        <v>34</v>
      </c>
      <c r="B40" s="26" t="s">
        <v>258</v>
      </c>
      <c r="C40" s="26" t="s">
        <v>259</v>
      </c>
      <c r="D40" s="26" t="s">
        <v>204</v>
      </c>
      <c r="E40" s="27">
        <v>1553545</v>
      </c>
      <c r="F40" s="28">
        <v>15220.857137499999</v>
      </c>
      <c r="G40" s="29">
        <v>1.2249899999999999E-2</v>
      </c>
      <c r="H40" s="24" t="s">
        <v>151</v>
      </c>
    </row>
    <row r="41" spans="1:8" x14ac:dyDescent="0.2">
      <c r="A41" s="25">
        <v>35</v>
      </c>
      <c r="B41" s="26" t="s">
        <v>260</v>
      </c>
      <c r="C41" s="26" t="s">
        <v>261</v>
      </c>
      <c r="D41" s="26" t="s">
        <v>39</v>
      </c>
      <c r="E41" s="27">
        <v>12341364</v>
      </c>
      <c r="F41" s="28">
        <v>15009.566896800001</v>
      </c>
      <c r="G41" s="29">
        <v>1.207985E-2</v>
      </c>
      <c r="H41" s="24" t="s">
        <v>151</v>
      </c>
    </row>
    <row r="42" spans="1:8" x14ac:dyDescent="0.2">
      <c r="A42" s="25">
        <v>36</v>
      </c>
      <c r="B42" s="26" t="s">
        <v>262</v>
      </c>
      <c r="C42" s="26" t="s">
        <v>263</v>
      </c>
      <c r="D42" s="26" t="s">
        <v>113</v>
      </c>
      <c r="E42" s="27">
        <v>495862</v>
      </c>
      <c r="F42" s="28">
        <v>14973.296883000001</v>
      </c>
      <c r="G42" s="29">
        <v>1.2050659999999999E-2</v>
      </c>
      <c r="H42" s="24" t="s">
        <v>151</v>
      </c>
    </row>
    <row r="43" spans="1:8" x14ac:dyDescent="0.2">
      <c r="A43" s="25">
        <v>37</v>
      </c>
      <c r="B43" s="26" t="s">
        <v>264</v>
      </c>
      <c r="C43" s="26" t="s">
        <v>265</v>
      </c>
      <c r="D43" s="26" t="s">
        <v>22</v>
      </c>
      <c r="E43" s="27">
        <v>983070</v>
      </c>
      <c r="F43" s="28">
        <v>14851.23849</v>
      </c>
      <c r="G43" s="29">
        <v>1.195243E-2</v>
      </c>
      <c r="H43" s="24" t="s">
        <v>151</v>
      </c>
    </row>
    <row r="44" spans="1:8" x14ac:dyDescent="0.2">
      <c r="A44" s="25">
        <v>38</v>
      </c>
      <c r="B44" s="26" t="s">
        <v>117</v>
      </c>
      <c r="C44" s="26" t="s">
        <v>118</v>
      </c>
      <c r="D44" s="26" t="s">
        <v>16</v>
      </c>
      <c r="E44" s="27">
        <v>4179925</v>
      </c>
      <c r="F44" s="28">
        <v>14602.567987500001</v>
      </c>
      <c r="G44" s="29">
        <v>1.17523E-2</v>
      </c>
      <c r="H44" s="24" t="s">
        <v>151</v>
      </c>
    </row>
    <row r="45" spans="1:8" x14ac:dyDescent="0.2">
      <c r="A45" s="25">
        <v>39</v>
      </c>
      <c r="B45" s="26" t="s">
        <v>109</v>
      </c>
      <c r="C45" s="26" t="s">
        <v>110</v>
      </c>
      <c r="D45" s="26" t="s">
        <v>36</v>
      </c>
      <c r="E45" s="27">
        <v>689789</v>
      </c>
      <c r="F45" s="28">
        <v>14499.36478</v>
      </c>
      <c r="G45" s="29">
        <v>1.1669240000000001E-2</v>
      </c>
      <c r="H45" s="24" t="s">
        <v>151</v>
      </c>
    </row>
    <row r="46" spans="1:8" ht="25.5" x14ac:dyDescent="0.2">
      <c r="A46" s="25">
        <v>40</v>
      </c>
      <c r="B46" s="26" t="s">
        <v>266</v>
      </c>
      <c r="C46" s="26" t="s">
        <v>267</v>
      </c>
      <c r="D46" s="26" t="s">
        <v>268</v>
      </c>
      <c r="E46" s="27">
        <v>517174</v>
      </c>
      <c r="F46" s="28">
        <v>14104.627914999999</v>
      </c>
      <c r="G46" s="29">
        <v>1.135155E-2</v>
      </c>
      <c r="H46" s="24" t="s">
        <v>151</v>
      </c>
    </row>
    <row r="47" spans="1:8" x14ac:dyDescent="0.2">
      <c r="A47" s="25">
        <v>41</v>
      </c>
      <c r="B47" s="26" t="s">
        <v>269</v>
      </c>
      <c r="C47" s="26" t="s">
        <v>270</v>
      </c>
      <c r="D47" s="26" t="s">
        <v>207</v>
      </c>
      <c r="E47" s="27">
        <v>159001</v>
      </c>
      <c r="F47" s="28">
        <v>13810.588358499999</v>
      </c>
      <c r="G47" s="29">
        <v>1.11149E-2</v>
      </c>
      <c r="H47" s="24" t="s">
        <v>151</v>
      </c>
    </row>
    <row r="48" spans="1:8" x14ac:dyDescent="0.2">
      <c r="A48" s="25">
        <v>42</v>
      </c>
      <c r="B48" s="26" t="s">
        <v>271</v>
      </c>
      <c r="C48" s="26" t="s">
        <v>272</v>
      </c>
      <c r="D48" s="26" t="s">
        <v>113</v>
      </c>
      <c r="E48" s="27">
        <v>766960</v>
      </c>
      <c r="F48" s="28">
        <v>12515.253280000001</v>
      </c>
      <c r="G48" s="29">
        <v>1.00724E-2</v>
      </c>
      <c r="H48" s="24" t="s">
        <v>151</v>
      </c>
    </row>
    <row r="49" spans="1:8" x14ac:dyDescent="0.2">
      <c r="A49" s="25">
        <v>43</v>
      </c>
      <c r="B49" s="26" t="s">
        <v>132</v>
      </c>
      <c r="C49" s="26" t="s">
        <v>133</v>
      </c>
      <c r="D49" s="26" t="s">
        <v>134</v>
      </c>
      <c r="E49" s="27">
        <v>1322508</v>
      </c>
      <c r="F49" s="28">
        <v>11987.873766000001</v>
      </c>
      <c r="G49" s="29">
        <v>9.6479600000000006E-3</v>
      </c>
      <c r="H49" s="24" t="s">
        <v>151</v>
      </c>
    </row>
    <row r="50" spans="1:8" x14ac:dyDescent="0.2">
      <c r="A50" s="25">
        <v>44</v>
      </c>
      <c r="B50" s="26" t="s">
        <v>273</v>
      </c>
      <c r="C50" s="26" t="s">
        <v>274</v>
      </c>
      <c r="D50" s="26" t="s">
        <v>75</v>
      </c>
      <c r="E50" s="27">
        <v>1118982</v>
      </c>
      <c r="F50" s="28">
        <v>11763.298274999999</v>
      </c>
      <c r="G50" s="29">
        <v>9.4672200000000001E-3</v>
      </c>
      <c r="H50" s="24" t="s">
        <v>151</v>
      </c>
    </row>
    <row r="51" spans="1:8" x14ac:dyDescent="0.2">
      <c r="A51" s="25">
        <v>45</v>
      </c>
      <c r="B51" s="26" t="s">
        <v>275</v>
      </c>
      <c r="C51" s="26" t="s">
        <v>276</v>
      </c>
      <c r="D51" s="26" t="s">
        <v>277</v>
      </c>
      <c r="E51" s="27">
        <v>465740</v>
      </c>
      <c r="F51" s="28">
        <v>11338.20743</v>
      </c>
      <c r="G51" s="29">
        <v>9.1251100000000005E-3</v>
      </c>
      <c r="H51" s="24" t="s">
        <v>151</v>
      </c>
    </row>
    <row r="52" spans="1:8" x14ac:dyDescent="0.2">
      <c r="A52" s="25">
        <v>46</v>
      </c>
      <c r="B52" s="26" t="s">
        <v>119</v>
      </c>
      <c r="C52" s="26" t="s">
        <v>120</v>
      </c>
      <c r="D52" s="26" t="s">
        <v>75</v>
      </c>
      <c r="E52" s="27">
        <v>313672</v>
      </c>
      <c r="F52" s="28">
        <v>11242.631824</v>
      </c>
      <c r="G52" s="29">
        <v>9.0481799999999994E-3</v>
      </c>
      <c r="H52" s="24" t="s">
        <v>151</v>
      </c>
    </row>
    <row r="53" spans="1:8" x14ac:dyDescent="0.2">
      <c r="A53" s="25">
        <v>47</v>
      </c>
      <c r="B53" s="26" t="s">
        <v>278</v>
      </c>
      <c r="C53" s="26" t="s">
        <v>279</v>
      </c>
      <c r="D53" s="26" t="s">
        <v>280</v>
      </c>
      <c r="E53" s="27">
        <v>1001424</v>
      </c>
      <c r="F53" s="28">
        <v>10770.315119999999</v>
      </c>
      <c r="G53" s="29">
        <v>8.66806E-3</v>
      </c>
      <c r="H53" s="24" t="s">
        <v>151</v>
      </c>
    </row>
    <row r="54" spans="1:8" x14ac:dyDescent="0.2">
      <c r="A54" s="25">
        <v>48</v>
      </c>
      <c r="B54" s="26" t="s">
        <v>281</v>
      </c>
      <c r="C54" s="26" t="s">
        <v>282</v>
      </c>
      <c r="D54" s="26" t="s">
        <v>33</v>
      </c>
      <c r="E54" s="27">
        <v>641792</v>
      </c>
      <c r="F54" s="28">
        <v>10642.51584</v>
      </c>
      <c r="G54" s="29">
        <v>8.5652100000000002E-3</v>
      </c>
      <c r="H54" s="24" t="s">
        <v>151</v>
      </c>
    </row>
    <row r="55" spans="1:8" x14ac:dyDescent="0.2">
      <c r="A55" s="25">
        <v>49</v>
      </c>
      <c r="B55" s="26" t="s">
        <v>283</v>
      </c>
      <c r="C55" s="26" t="s">
        <v>284</v>
      </c>
      <c r="D55" s="26" t="s">
        <v>57</v>
      </c>
      <c r="E55" s="27">
        <v>628432</v>
      </c>
      <c r="F55" s="28">
        <v>10372.584376000001</v>
      </c>
      <c r="G55" s="29">
        <v>8.3479599999999998E-3</v>
      </c>
      <c r="H55" s="24" t="s">
        <v>151</v>
      </c>
    </row>
    <row r="56" spans="1:8" x14ac:dyDescent="0.2">
      <c r="A56" s="25">
        <v>50</v>
      </c>
      <c r="B56" s="26" t="s">
        <v>285</v>
      </c>
      <c r="C56" s="26" t="s">
        <v>286</v>
      </c>
      <c r="D56" s="26" t="s">
        <v>36</v>
      </c>
      <c r="E56" s="27">
        <v>221285</v>
      </c>
      <c r="F56" s="28">
        <v>10292.186635</v>
      </c>
      <c r="G56" s="29">
        <v>8.2832600000000006E-3</v>
      </c>
      <c r="H56" s="24" t="s">
        <v>151</v>
      </c>
    </row>
    <row r="57" spans="1:8" x14ac:dyDescent="0.2">
      <c r="A57" s="25">
        <v>51</v>
      </c>
      <c r="B57" s="26" t="s">
        <v>287</v>
      </c>
      <c r="C57" s="26" t="s">
        <v>288</v>
      </c>
      <c r="D57" s="26" t="s">
        <v>113</v>
      </c>
      <c r="E57" s="27">
        <v>611549</v>
      </c>
      <c r="F57" s="28">
        <v>10232.1320935</v>
      </c>
      <c r="G57" s="29">
        <v>8.2349199999999997E-3</v>
      </c>
      <c r="H57" s="24" t="s">
        <v>151</v>
      </c>
    </row>
    <row r="58" spans="1:8" ht="25.5" x14ac:dyDescent="0.2">
      <c r="A58" s="25">
        <v>52</v>
      </c>
      <c r="B58" s="26" t="s">
        <v>289</v>
      </c>
      <c r="C58" s="26" t="s">
        <v>290</v>
      </c>
      <c r="D58" s="26" t="s">
        <v>25</v>
      </c>
      <c r="E58" s="27">
        <v>455006</v>
      </c>
      <c r="F58" s="28">
        <v>10112.735853</v>
      </c>
      <c r="G58" s="29">
        <v>8.1388299999999997E-3</v>
      </c>
      <c r="H58" s="24" t="s">
        <v>151</v>
      </c>
    </row>
    <row r="59" spans="1:8" x14ac:dyDescent="0.2">
      <c r="A59" s="25">
        <v>53</v>
      </c>
      <c r="B59" s="26" t="s">
        <v>139</v>
      </c>
      <c r="C59" s="26" t="s">
        <v>140</v>
      </c>
      <c r="D59" s="26" t="s">
        <v>44</v>
      </c>
      <c r="E59" s="27">
        <v>4000000</v>
      </c>
      <c r="F59" s="28">
        <v>10043.6</v>
      </c>
      <c r="G59" s="29">
        <v>8.0831900000000005E-3</v>
      </c>
      <c r="H59" s="24" t="s">
        <v>151</v>
      </c>
    </row>
    <row r="60" spans="1:8" ht="25.5" x14ac:dyDescent="0.2">
      <c r="A60" s="25">
        <v>54</v>
      </c>
      <c r="B60" s="26" t="s">
        <v>291</v>
      </c>
      <c r="C60" s="26" t="s">
        <v>292</v>
      </c>
      <c r="D60" s="26" t="s">
        <v>113</v>
      </c>
      <c r="E60" s="27">
        <v>808005</v>
      </c>
      <c r="F60" s="28">
        <v>9970.3776975000001</v>
      </c>
      <c r="G60" s="29">
        <v>8.0242600000000001E-3</v>
      </c>
      <c r="H60" s="24" t="s">
        <v>151</v>
      </c>
    </row>
    <row r="61" spans="1:8" x14ac:dyDescent="0.2">
      <c r="A61" s="25">
        <v>55</v>
      </c>
      <c r="B61" s="26" t="s">
        <v>293</v>
      </c>
      <c r="C61" s="26" t="s">
        <v>294</v>
      </c>
      <c r="D61" s="26" t="s">
        <v>75</v>
      </c>
      <c r="E61" s="27">
        <v>742265</v>
      </c>
      <c r="F61" s="28">
        <v>9888.8254625000009</v>
      </c>
      <c r="G61" s="29">
        <v>7.9586299999999995E-3</v>
      </c>
      <c r="H61" s="24" t="s">
        <v>151</v>
      </c>
    </row>
    <row r="62" spans="1:8" x14ac:dyDescent="0.2">
      <c r="A62" s="25">
        <v>56</v>
      </c>
      <c r="B62" s="26" t="s">
        <v>295</v>
      </c>
      <c r="C62" s="26" t="s">
        <v>296</v>
      </c>
      <c r="D62" s="26" t="s">
        <v>204</v>
      </c>
      <c r="E62" s="27">
        <v>313712</v>
      </c>
      <c r="F62" s="28">
        <v>9420.4576479999996</v>
      </c>
      <c r="G62" s="29">
        <v>7.5816800000000004E-3</v>
      </c>
      <c r="H62" s="24" t="s">
        <v>151</v>
      </c>
    </row>
    <row r="63" spans="1:8" x14ac:dyDescent="0.2">
      <c r="A63" s="25">
        <v>57</v>
      </c>
      <c r="B63" s="26" t="s">
        <v>297</v>
      </c>
      <c r="C63" s="26" t="s">
        <v>298</v>
      </c>
      <c r="D63" s="26" t="s">
        <v>113</v>
      </c>
      <c r="E63" s="27">
        <v>1466653</v>
      </c>
      <c r="F63" s="28">
        <v>9368.9793640000007</v>
      </c>
      <c r="G63" s="29">
        <v>7.5402500000000001E-3</v>
      </c>
      <c r="H63" s="24" t="s">
        <v>151</v>
      </c>
    </row>
    <row r="64" spans="1:8" x14ac:dyDescent="0.2">
      <c r="A64" s="25">
        <v>58</v>
      </c>
      <c r="B64" s="26" t="s">
        <v>299</v>
      </c>
      <c r="C64" s="26" t="s">
        <v>300</v>
      </c>
      <c r="D64" s="26" t="s">
        <v>301</v>
      </c>
      <c r="E64" s="27">
        <v>1327351</v>
      </c>
      <c r="F64" s="28">
        <v>9286.8112715000007</v>
      </c>
      <c r="G64" s="29">
        <v>7.4741199999999999E-3</v>
      </c>
      <c r="H64" s="24" t="s">
        <v>151</v>
      </c>
    </row>
    <row r="65" spans="1:8" x14ac:dyDescent="0.2">
      <c r="A65" s="25">
        <v>59</v>
      </c>
      <c r="B65" s="26" t="s">
        <v>302</v>
      </c>
      <c r="C65" s="26" t="s">
        <v>303</v>
      </c>
      <c r="D65" s="26" t="s">
        <v>36</v>
      </c>
      <c r="E65" s="27">
        <v>505581</v>
      </c>
      <c r="F65" s="28">
        <v>9052.4278049999994</v>
      </c>
      <c r="G65" s="29">
        <v>7.2854900000000004E-3</v>
      </c>
      <c r="H65" s="24" t="s">
        <v>151</v>
      </c>
    </row>
    <row r="66" spans="1:8" x14ac:dyDescent="0.2">
      <c r="A66" s="25">
        <v>60</v>
      </c>
      <c r="B66" s="26" t="s">
        <v>304</v>
      </c>
      <c r="C66" s="26" t="s">
        <v>305</v>
      </c>
      <c r="D66" s="26" t="s">
        <v>301</v>
      </c>
      <c r="E66" s="27">
        <v>782298</v>
      </c>
      <c r="F66" s="28">
        <v>8870.8681710000001</v>
      </c>
      <c r="G66" s="29">
        <v>7.1393699999999999E-3</v>
      </c>
      <c r="H66" s="24" t="s">
        <v>151</v>
      </c>
    </row>
    <row r="67" spans="1:8" x14ac:dyDescent="0.2">
      <c r="A67" s="25">
        <v>61</v>
      </c>
      <c r="B67" s="26" t="s">
        <v>306</v>
      </c>
      <c r="C67" s="26" t="s">
        <v>307</v>
      </c>
      <c r="D67" s="26" t="s">
        <v>233</v>
      </c>
      <c r="E67" s="27">
        <v>5147346</v>
      </c>
      <c r="F67" s="28">
        <v>8504.9597957999995</v>
      </c>
      <c r="G67" s="29">
        <v>6.8448800000000002E-3</v>
      </c>
      <c r="H67" s="24" t="s">
        <v>151</v>
      </c>
    </row>
    <row r="68" spans="1:8" x14ac:dyDescent="0.2">
      <c r="A68" s="25">
        <v>62</v>
      </c>
      <c r="B68" s="26" t="s">
        <v>308</v>
      </c>
      <c r="C68" s="26" t="s">
        <v>309</v>
      </c>
      <c r="D68" s="26" t="s">
        <v>84</v>
      </c>
      <c r="E68" s="27">
        <v>2397401</v>
      </c>
      <c r="F68" s="28">
        <v>8490.3956414999993</v>
      </c>
      <c r="G68" s="29">
        <v>6.8331599999999996E-3</v>
      </c>
      <c r="H68" s="24" t="s">
        <v>151</v>
      </c>
    </row>
    <row r="69" spans="1:8" x14ac:dyDescent="0.2">
      <c r="A69" s="25">
        <v>63</v>
      </c>
      <c r="B69" s="26" t="s">
        <v>107</v>
      </c>
      <c r="C69" s="26" t="s">
        <v>108</v>
      </c>
      <c r="D69" s="26" t="s">
        <v>97</v>
      </c>
      <c r="E69" s="27">
        <v>1018061</v>
      </c>
      <c r="F69" s="28">
        <v>8433.1082934999995</v>
      </c>
      <c r="G69" s="29">
        <v>6.7870500000000002E-3</v>
      </c>
      <c r="H69" s="24" t="s">
        <v>151</v>
      </c>
    </row>
    <row r="70" spans="1:8" ht="25.5" x14ac:dyDescent="0.2">
      <c r="A70" s="25">
        <v>64</v>
      </c>
      <c r="B70" s="26" t="s">
        <v>310</v>
      </c>
      <c r="C70" s="26" t="s">
        <v>311</v>
      </c>
      <c r="D70" s="26" t="s">
        <v>201</v>
      </c>
      <c r="E70" s="27">
        <v>206644</v>
      </c>
      <c r="F70" s="28">
        <v>8401.1118200000001</v>
      </c>
      <c r="G70" s="29">
        <v>6.7612999999999996E-3</v>
      </c>
      <c r="H70" s="24" t="s">
        <v>151</v>
      </c>
    </row>
    <row r="71" spans="1:8" x14ac:dyDescent="0.2">
      <c r="A71" s="25">
        <v>65</v>
      </c>
      <c r="B71" s="26" t="s">
        <v>312</v>
      </c>
      <c r="C71" s="26" t="s">
        <v>313</v>
      </c>
      <c r="D71" s="26" t="s">
        <v>277</v>
      </c>
      <c r="E71" s="27">
        <v>8944522</v>
      </c>
      <c r="F71" s="28">
        <v>7818.4066801999998</v>
      </c>
      <c r="G71" s="29">
        <v>6.2923299999999996E-3</v>
      </c>
      <c r="H71" s="24" t="s">
        <v>151</v>
      </c>
    </row>
    <row r="72" spans="1:8" x14ac:dyDescent="0.2">
      <c r="A72" s="25">
        <v>66</v>
      </c>
      <c r="B72" s="26" t="s">
        <v>314</v>
      </c>
      <c r="C72" s="26" t="s">
        <v>315</v>
      </c>
      <c r="D72" s="26" t="s">
        <v>75</v>
      </c>
      <c r="E72" s="27">
        <v>1060000</v>
      </c>
      <c r="F72" s="28">
        <v>7118.96</v>
      </c>
      <c r="G72" s="29">
        <v>5.7294099999999999E-3</v>
      </c>
      <c r="H72" s="24" t="s">
        <v>151</v>
      </c>
    </row>
    <row r="73" spans="1:8" x14ac:dyDescent="0.2">
      <c r="A73" s="25">
        <v>67</v>
      </c>
      <c r="B73" s="26" t="s">
        <v>31</v>
      </c>
      <c r="C73" s="26" t="s">
        <v>32</v>
      </c>
      <c r="D73" s="26" t="s">
        <v>33</v>
      </c>
      <c r="E73" s="27">
        <v>116291</v>
      </c>
      <c r="F73" s="28">
        <v>7052.9910044999997</v>
      </c>
      <c r="G73" s="29">
        <v>5.6763200000000003E-3</v>
      </c>
      <c r="H73" s="24" t="s">
        <v>151</v>
      </c>
    </row>
    <row r="74" spans="1:8" x14ac:dyDescent="0.2">
      <c r="A74" s="25">
        <v>68</v>
      </c>
      <c r="B74" s="26" t="s">
        <v>123</v>
      </c>
      <c r="C74" s="26" t="s">
        <v>124</v>
      </c>
      <c r="D74" s="26" t="s">
        <v>36</v>
      </c>
      <c r="E74" s="27">
        <v>404954</v>
      </c>
      <c r="F74" s="28">
        <v>6140.7224560000004</v>
      </c>
      <c r="G74" s="29">
        <v>4.9421200000000004E-3</v>
      </c>
      <c r="H74" s="24" t="s">
        <v>151</v>
      </c>
    </row>
    <row r="75" spans="1:8" x14ac:dyDescent="0.2">
      <c r="A75" s="25">
        <v>69</v>
      </c>
      <c r="B75" s="26" t="s">
        <v>316</v>
      </c>
      <c r="C75" s="26" t="s">
        <v>317</v>
      </c>
      <c r="D75" s="26" t="s">
        <v>33</v>
      </c>
      <c r="E75" s="27">
        <v>2130968</v>
      </c>
      <c r="F75" s="28">
        <v>5986.9545959999996</v>
      </c>
      <c r="G75" s="29">
        <v>4.8183599999999998E-3</v>
      </c>
      <c r="H75" s="24" t="s">
        <v>151</v>
      </c>
    </row>
    <row r="76" spans="1:8" x14ac:dyDescent="0.2">
      <c r="A76" s="25">
        <v>70</v>
      </c>
      <c r="B76" s="26" t="s">
        <v>318</v>
      </c>
      <c r="C76" s="26" t="s">
        <v>319</v>
      </c>
      <c r="D76" s="26" t="s">
        <v>207</v>
      </c>
      <c r="E76" s="27">
        <v>81209</v>
      </c>
      <c r="F76" s="28">
        <v>5417.2493674999996</v>
      </c>
      <c r="G76" s="29">
        <v>4.3598600000000001E-3</v>
      </c>
      <c r="H76" s="24" t="s">
        <v>151</v>
      </c>
    </row>
    <row r="77" spans="1:8" ht="25.5" x14ac:dyDescent="0.2">
      <c r="A77" s="25">
        <v>71</v>
      </c>
      <c r="B77" s="26" t="s">
        <v>320</v>
      </c>
      <c r="C77" s="26" t="s">
        <v>321</v>
      </c>
      <c r="D77" s="26" t="s">
        <v>268</v>
      </c>
      <c r="E77" s="27">
        <v>138929</v>
      </c>
      <c r="F77" s="28">
        <v>4873.4903910000003</v>
      </c>
      <c r="G77" s="29">
        <v>3.9222399999999996E-3</v>
      </c>
      <c r="H77" s="24" t="s">
        <v>151</v>
      </c>
    </row>
    <row r="78" spans="1:8" x14ac:dyDescent="0.2">
      <c r="A78" s="25">
        <v>72</v>
      </c>
      <c r="B78" s="26" t="s">
        <v>322</v>
      </c>
      <c r="C78" s="26" t="s">
        <v>323</v>
      </c>
      <c r="D78" s="26" t="s">
        <v>233</v>
      </c>
      <c r="E78" s="27">
        <v>604722</v>
      </c>
      <c r="F78" s="28">
        <v>4797.561987</v>
      </c>
      <c r="G78" s="29">
        <v>3.8611299999999999E-3</v>
      </c>
      <c r="H78" s="24" t="s">
        <v>151</v>
      </c>
    </row>
    <row r="79" spans="1:8" x14ac:dyDescent="0.2">
      <c r="A79" s="25">
        <v>73</v>
      </c>
      <c r="B79" s="26" t="s">
        <v>60</v>
      </c>
      <c r="C79" s="26" t="s">
        <v>61</v>
      </c>
      <c r="D79" s="26" t="s">
        <v>16</v>
      </c>
      <c r="E79" s="27">
        <v>328662</v>
      </c>
      <c r="F79" s="28">
        <v>4523.0464439999996</v>
      </c>
      <c r="G79" s="29">
        <v>3.6401900000000002E-3</v>
      </c>
      <c r="H79" s="24" t="s">
        <v>151</v>
      </c>
    </row>
    <row r="80" spans="1:8" x14ac:dyDescent="0.2">
      <c r="A80" s="25">
        <v>74</v>
      </c>
      <c r="B80" s="26" t="s">
        <v>324</v>
      </c>
      <c r="C80" s="26" t="s">
        <v>325</v>
      </c>
      <c r="D80" s="26" t="s">
        <v>75</v>
      </c>
      <c r="E80" s="27">
        <v>36110</v>
      </c>
      <c r="F80" s="28">
        <v>4507.8279599999996</v>
      </c>
      <c r="G80" s="29">
        <v>3.62795E-3</v>
      </c>
      <c r="H80" s="24" t="s">
        <v>151</v>
      </c>
    </row>
    <row r="81" spans="1:8" ht="25.5" x14ac:dyDescent="0.2">
      <c r="A81" s="25">
        <v>75</v>
      </c>
      <c r="B81" s="26" t="s">
        <v>326</v>
      </c>
      <c r="C81" s="26" t="s">
        <v>327</v>
      </c>
      <c r="D81" s="26" t="s">
        <v>210</v>
      </c>
      <c r="E81" s="27">
        <v>1072646</v>
      </c>
      <c r="F81" s="28">
        <v>3916.766869</v>
      </c>
      <c r="G81" s="29">
        <v>3.1522500000000001E-3</v>
      </c>
      <c r="H81" s="24" t="s">
        <v>151</v>
      </c>
    </row>
    <row r="82" spans="1:8" ht="25.5" x14ac:dyDescent="0.2">
      <c r="A82" s="25">
        <v>76</v>
      </c>
      <c r="B82" s="26" t="s">
        <v>328</v>
      </c>
      <c r="C82" s="26" t="s">
        <v>329</v>
      </c>
      <c r="D82" s="26" t="s">
        <v>210</v>
      </c>
      <c r="E82" s="27">
        <v>60062</v>
      </c>
      <c r="F82" s="28">
        <v>3838.2621100000001</v>
      </c>
      <c r="G82" s="29">
        <v>3.0890700000000002E-3</v>
      </c>
      <c r="H82" s="24" t="s">
        <v>151</v>
      </c>
    </row>
    <row r="83" spans="1:8" x14ac:dyDescent="0.2">
      <c r="A83" s="25">
        <v>77</v>
      </c>
      <c r="B83" s="26" t="s">
        <v>330</v>
      </c>
      <c r="C83" s="26" t="s">
        <v>331</v>
      </c>
      <c r="D83" s="26" t="s">
        <v>33</v>
      </c>
      <c r="E83" s="27">
        <v>287562</v>
      </c>
      <c r="F83" s="28">
        <v>3470.5857780000001</v>
      </c>
      <c r="G83" s="29">
        <v>2.7931599999999998E-3</v>
      </c>
      <c r="H83" s="24" t="s">
        <v>151</v>
      </c>
    </row>
    <row r="84" spans="1:8" x14ac:dyDescent="0.2">
      <c r="A84" s="25">
        <v>78</v>
      </c>
      <c r="B84" s="26" t="s">
        <v>332</v>
      </c>
      <c r="C84" s="26" t="s">
        <v>333</v>
      </c>
      <c r="D84" s="26" t="s">
        <v>44</v>
      </c>
      <c r="E84" s="27">
        <v>5393738</v>
      </c>
      <c r="F84" s="28">
        <v>3396.9761923999999</v>
      </c>
      <c r="G84" s="29">
        <v>2.7339199999999999E-3</v>
      </c>
      <c r="H84" s="24" t="s">
        <v>151</v>
      </c>
    </row>
    <row r="85" spans="1:8" x14ac:dyDescent="0.2">
      <c r="A85" s="25">
        <v>79</v>
      </c>
      <c r="B85" s="26" t="s">
        <v>334</v>
      </c>
      <c r="C85" s="26" t="s">
        <v>335</v>
      </c>
      <c r="D85" s="26" t="s">
        <v>84</v>
      </c>
      <c r="E85" s="27">
        <v>321233</v>
      </c>
      <c r="F85" s="28">
        <v>1541.1153174999999</v>
      </c>
      <c r="G85" s="29">
        <v>1.2403099999999999E-3</v>
      </c>
      <c r="H85" s="24" t="s">
        <v>151</v>
      </c>
    </row>
    <row r="86" spans="1:8" x14ac:dyDescent="0.2">
      <c r="A86" s="25">
        <v>80</v>
      </c>
      <c r="B86" s="26" t="s">
        <v>336</v>
      </c>
      <c r="C86" s="26" t="s">
        <v>337</v>
      </c>
      <c r="D86" s="26" t="s">
        <v>33</v>
      </c>
      <c r="E86" s="27">
        <v>35697</v>
      </c>
      <c r="F86" s="28">
        <v>661.50110700000005</v>
      </c>
      <c r="G86" s="29">
        <v>5.3238000000000005E-4</v>
      </c>
      <c r="H86" s="24" t="s">
        <v>151</v>
      </c>
    </row>
    <row r="87" spans="1:8" x14ac:dyDescent="0.2">
      <c r="A87" s="22"/>
      <c r="B87" s="22"/>
      <c r="C87" s="23" t="s">
        <v>150</v>
      </c>
      <c r="D87" s="22"/>
      <c r="E87" s="22" t="s">
        <v>151</v>
      </c>
      <c r="F87" s="30">
        <v>1168899.9282402999</v>
      </c>
      <c r="G87" s="31">
        <v>0.94074259999999998</v>
      </c>
      <c r="H87" s="24" t="s">
        <v>151</v>
      </c>
    </row>
    <row r="88" spans="1:8" x14ac:dyDescent="0.2">
      <c r="A88" s="22"/>
      <c r="B88" s="22"/>
      <c r="C88" s="32"/>
      <c r="D88" s="22"/>
      <c r="E88" s="22"/>
      <c r="F88" s="33"/>
      <c r="G88" s="33"/>
      <c r="H88" s="24" t="s">
        <v>151</v>
      </c>
    </row>
    <row r="89" spans="1:8" x14ac:dyDescent="0.2">
      <c r="A89" s="22"/>
      <c r="B89" s="22"/>
      <c r="C89" s="23" t="s">
        <v>152</v>
      </c>
      <c r="D89" s="22"/>
      <c r="E89" s="22"/>
      <c r="F89" s="22"/>
      <c r="G89" s="22"/>
      <c r="H89" s="24" t="s">
        <v>151</v>
      </c>
    </row>
    <row r="90" spans="1:8" x14ac:dyDescent="0.2">
      <c r="A90" s="22"/>
      <c r="B90" s="22"/>
      <c r="C90" s="23" t="s">
        <v>150</v>
      </c>
      <c r="D90" s="22"/>
      <c r="E90" s="22" t="s">
        <v>151</v>
      </c>
      <c r="F90" s="34" t="s">
        <v>153</v>
      </c>
      <c r="G90" s="31">
        <v>0</v>
      </c>
      <c r="H90" s="24" t="s">
        <v>151</v>
      </c>
    </row>
    <row r="91" spans="1:8" x14ac:dyDescent="0.2">
      <c r="A91" s="22"/>
      <c r="B91" s="22"/>
      <c r="C91" s="32"/>
      <c r="D91" s="22"/>
      <c r="E91" s="22"/>
      <c r="F91" s="33"/>
      <c r="G91" s="33"/>
      <c r="H91" s="24" t="s">
        <v>151</v>
      </c>
    </row>
    <row r="92" spans="1:8" x14ac:dyDescent="0.2">
      <c r="A92" s="22"/>
      <c r="B92" s="22"/>
      <c r="C92" s="23" t="s">
        <v>154</v>
      </c>
      <c r="D92" s="22"/>
      <c r="E92" s="22"/>
      <c r="F92" s="22"/>
      <c r="G92" s="22"/>
      <c r="H92" s="24" t="s">
        <v>151</v>
      </c>
    </row>
    <row r="93" spans="1:8" x14ac:dyDescent="0.2">
      <c r="A93" s="22"/>
      <c r="B93" s="22"/>
      <c r="C93" s="23" t="s">
        <v>150</v>
      </c>
      <c r="D93" s="22"/>
      <c r="E93" s="22" t="s">
        <v>151</v>
      </c>
      <c r="F93" s="34" t="s">
        <v>153</v>
      </c>
      <c r="G93" s="31">
        <v>0</v>
      </c>
      <c r="H93" s="24" t="s">
        <v>151</v>
      </c>
    </row>
    <row r="94" spans="1:8" x14ac:dyDescent="0.2">
      <c r="A94" s="22"/>
      <c r="B94" s="22"/>
      <c r="C94" s="32"/>
      <c r="D94" s="22"/>
      <c r="E94" s="22"/>
      <c r="F94" s="33"/>
      <c r="G94" s="33"/>
      <c r="H94" s="24" t="s">
        <v>151</v>
      </c>
    </row>
    <row r="95" spans="1:8" x14ac:dyDescent="0.2">
      <c r="A95" s="22"/>
      <c r="B95" s="22"/>
      <c r="C95" s="23" t="s">
        <v>155</v>
      </c>
      <c r="D95" s="22"/>
      <c r="E95" s="22"/>
      <c r="F95" s="22"/>
      <c r="G95" s="22"/>
      <c r="H95" s="24" t="s">
        <v>151</v>
      </c>
    </row>
    <row r="96" spans="1:8" x14ac:dyDescent="0.2">
      <c r="A96" s="22"/>
      <c r="B96" s="22"/>
      <c r="C96" s="23" t="s">
        <v>150</v>
      </c>
      <c r="D96" s="22"/>
      <c r="E96" s="22" t="s">
        <v>151</v>
      </c>
      <c r="F96" s="34" t="s">
        <v>153</v>
      </c>
      <c r="G96" s="31">
        <v>0</v>
      </c>
      <c r="H96" s="24" t="s">
        <v>151</v>
      </c>
    </row>
    <row r="97" spans="1:8" x14ac:dyDescent="0.2">
      <c r="A97" s="22"/>
      <c r="B97" s="22"/>
      <c r="C97" s="32"/>
      <c r="D97" s="22"/>
      <c r="E97" s="22"/>
      <c r="F97" s="33"/>
      <c r="G97" s="33"/>
      <c r="H97" s="24" t="s">
        <v>151</v>
      </c>
    </row>
    <row r="98" spans="1:8" x14ac:dyDescent="0.2">
      <c r="A98" s="22"/>
      <c r="B98" s="22"/>
      <c r="C98" s="23" t="s">
        <v>156</v>
      </c>
      <c r="D98" s="22"/>
      <c r="E98" s="22"/>
      <c r="F98" s="33"/>
      <c r="G98" s="33"/>
      <c r="H98" s="24" t="s">
        <v>151</v>
      </c>
    </row>
    <row r="99" spans="1:8" x14ac:dyDescent="0.2">
      <c r="A99" s="22"/>
      <c r="B99" s="22"/>
      <c r="C99" s="23" t="s">
        <v>150</v>
      </c>
      <c r="D99" s="22"/>
      <c r="E99" s="22" t="s">
        <v>151</v>
      </c>
      <c r="F99" s="34" t="s">
        <v>153</v>
      </c>
      <c r="G99" s="31">
        <v>0</v>
      </c>
      <c r="H99" s="24" t="s">
        <v>151</v>
      </c>
    </row>
    <row r="100" spans="1:8" x14ac:dyDescent="0.2">
      <c r="A100" s="22"/>
      <c r="B100" s="22"/>
      <c r="C100" s="32"/>
      <c r="D100" s="22"/>
      <c r="E100" s="22"/>
      <c r="F100" s="33"/>
      <c r="G100" s="33"/>
      <c r="H100" s="24" t="s">
        <v>151</v>
      </c>
    </row>
    <row r="101" spans="1:8" x14ac:dyDescent="0.2">
      <c r="A101" s="22"/>
      <c r="B101" s="22"/>
      <c r="C101" s="23" t="s">
        <v>157</v>
      </c>
      <c r="D101" s="22"/>
      <c r="E101" s="22"/>
      <c r="F101" s="33"/>
      <c r="G101" s="33"/>
      <c r="H101" s="24" t="s">
        <v>151</v>
      </c>
    </row>
    <row r="102" spans="1:8" x14ac:dyDescent="0.2">
      <c r="A102" s="22"/>
      <c r="B102" s="22"/>
      <c r="C102" s="23" t="s">
        <v>150</v>
      </c>
      <c r="D102" s="22"/>
      <c r="E102" s="22" t="s">
        <v>151</v>
      </c>
      <c r="F102" s="34" t="s">
        <v>153</v>
      </c>
      <c r="G102" s="31">
        <v>0</v>
      </c>
      <c r="H102" s="24" t="s">
        <v>151</v>
      </c>
    </row>
    <row r="103" spans="1:8" x14ac:dyDescent="0.2">
      <c r="A103" s="22"/>
      <c r="B103" s="22"/>
      <c r="C103" s="32"/>
      <c r="D103" s="22"/>
      <c r="E103" s="22"/>
      <c r="F103" s="33"/>
      <c r="G103" s="33"/>
      <c r="H103" s="24" t="s">
        <v>151</v>
      </c>
    </row>
    <row r="104" spans="1:8" x14ac:dyDescent="0.2">
      <c r="A104" s="22"/>
      <c r="B104" s="22"/>
      <c r="C104" s="23" t="s">
        <v>158</v>
      </c>
      <c r="D104" s="22"/>
      <c r="E104" s="22"/>
      <c r="F104" s="30">
        <v>1168899.9282402999</v>
      </c>
      <c r="G104" s="31">
        <v>0.94074259999999998</v>
      </c>
      <c r="H104" s="24" t="s">
        <v>151</v>
      </c>
    </row>
    <row r="105" spans="1:8" x14ac:dyDescent="0.2">
      <c r="A105" s="22"/>
      <c r="B105" s="22"/>
      <c r="C105" s="32"/>
      <c r="D105" s="22"/>
      <c r="E105" s="22"/>
      <c r="F105" s="33"/>
      <c r="G105" s="33"/>
      <c r="H105" s="24" t="s">
        <v>151</v>
      </c>
    </row>
    <row r="106" spans="1:8" x14ac:dyDescent="0.2">
      <c r="A106" s="22"/>
      <c r="B106" s="22"/>
      <c r="C106" s="23" t="s">
        <v>159</v>
      </c>
      <c r="D106" s="22"/>
      <c r="E106" s="22"/>
      <c r="F106" s="33"/>
      <c r="G106" s="33"/>
      <c r="H106" s="24" t="s">
        <v>151</v>
      </c>
    </row>
    <row r="107" spans="1:8" x14ac:dyDescent="0.2">
      <c r="A107" s="22"/>
      <c r="B107" s="22"/>
      <c r="C107" s="23" t="s">
        <v>10</v>
      </c>
      <c r="D107" s="22"/>
      <c r="E107" s="22"/>
      <c r="F107" s="33"/>
      <c r="G107" s="33"/>
      <c r="H107" s="24" t="s">
        <v>151</v>
      </c>
    </row>
    <row r="108" spans="1:8" x14ac:dyDescent="0.2">
      <c r="A108" s="22"/>
      <c r="B108" s="22"/>
      <c r="C108" s="23" t="s">
        <v>150</v>
      </c>
      <c r="D108" s="22"/>
      <c r="E108" s="22" t="s">
        <v>151</v>
      </c>
      <c r="F108" s="34" t="s">
        <v>153</v>
      </c>
      <c r="G108" s="31">
        <v>0</v>
      </c>
      <c r="H108" s="24" t="s">
        <v>151</v>
      </c>
    </row>
    <row r="109" spans="1:8" x14ac:dyDescent="0.2">
      <c r="A109" s="22"/>
      <c r="B109" s="22"/>
      <c r="C109" s="32"/>
      <c r="D109" s="22"/>
      <c r="E109" s="22"/>
      <c r="F109" s="33"/>
      <c r="G109" s="33"/>
      <c r="H109" s="24" t="s">
        <v>151</v>
      </c>
    </row>
    <row r="110" spans="1:8" x14ac:dyDescent="0.2">
      <c r="A110" s="22"/>
      <c r="B110" s="22"/>
      <c r="C110" s="23" t="s">
        <v>160</v>
      </c>
      <c r="D110" s="22"/>
      <c r="E110" s="22"/>
      <c r="F110" s="22"/>
      <c r="G110" s="22"/>
      <c r="H110" s="24" t="s">
        <v>151</v>
      </c>
    </row>
    <row r="111" spans="1:8" x14ac:dyDescent="0.2">
      <c r="A111" s="22"/>
      <c r="B111" s="22"/>
      <c r="C111" s="23" t="s">
        <v>150</v>
      </c>
      <c r="D111" s="22"/>
      <c r="E111" s="22" t="s">
        <v>151</v>
      </c>
      <c r="F111" s="34" t="s">
        <v>153</v>
      </c>
      <c r="G111" s="31">
        <v>0</v>
      </c>
      <c r="H111" s="24" t="s">
        <v>151</v>
      </c>
    </row>
    <row r="112" spans="1:8" x14ac:dyDescent="0.2">
      <c r="A112" s="22"/>
      <c r="B112" s="22"/>
      <c r="C112" s="32"/>
      <c r="D112" s="22"/>
      <c r="E112" s="22"/>
      <c r="F112" s="33"/>
      <c r="G112" s="33"/>
      <c r="H112" s="24" t="s">
        <v>151</v>
      </c>
    </row>
    <row r="113" spans="1:8" x14ac:dyDescent="0.2">
      <c r="A113" s="22"/>
      <c r="B113" s="22"/>
      <c r="C113" s="23" t="s">
        <v>161</v>
      </c>
      <c r="D113" s="22"/>
      <c r="E113" s="22"/>
      <c r="F113" s="22"/>
      <c r="G113" s="22"/>
      <c r="H113" s="24" t="s">
        <v>151</v>
      </c>
    </row>
    <row r="114" spans="1:8" x14ac:dyDescent="0.2">
      <c r="A114" s="22"/>
      <c r="B114" s="22"/>
      <c r="C114" s="23" t="s">
        <v>150</v>
      </c>
      <c r="D114" s="22"/>
      <c r="E114" s="22" t="s">
        <v>151</v>
      </c>
      <c r="F114" s="34" t="s">
        <v>153</v>
      </c>
      <c r="G114" s="31">
        <v>0</v>
      </c>
      <c r="H114" s="24" t="s">
        <v>151</v>
      </c>
    </row>
    <row r="115" spans="1:8" x14ac:dyDescent="0.2">
      <c r="A115" s="22"/>
      <c r="B115" s="22"/>
      <c r="C115" s="32"/>
      <c r="D115" s="22"/>
      <c r="E115" s="22"/>
      <c r="F115" s="33"/>
      <c r="G115" s="33"/>
      <c r="H115" s="24" t="s">
        <v>151</v>
      </c>
    </row>
    <row r="116" spans="1:8" x14ac:dyDescent="0.2">
      <c r="A116" s="22"/>
      <c r="B116" s="22"/>
      <c r="C116" s="23" t="s">
        <v>162</v>
      </c>
      <c r="D116" s="22"/>
      <c r="E116" s="22"/>
      <c r="F116" s="33"/>
      <c r="G116" s="33"/>
      <c r="H116" s="24" t="s">
        <v>151</v>
      </c>
    </row>
    <row r="117" spans="1:8" x14ac:dyDescent="0.2">
      <c r="A117" s="22"/>
      <c r="B117" s="22"/>
      <c r="C117" s="23" t="s">
        <v>150</v>
      </c>
      <c r="D117" s="22"/>
      <c r="E117" s="22" t="s">
        <v>151</v>
      </c>
      <c r="F117" s="34" t="s">
        <v>153</v>
      </c>
      <c r="G117" s="31">
        <v>0</v>
      </c>
      <c r="H117" s="24" t="s">
        <v>151</v>
      </c>
    </row>
    <row r="118" spans="1:8" x14ac:dyDescent="0.2">
      <c r="A118" s="22"/>
      <c r="B118" s="22"/>
      <c r="C118" s="32"/>
      <c r="D118" s="22"/>
      <c r="E118" s="22"/>
      <c r="F118" s="33"/>
      <c r="G118" s="33"/>
      <c r="H118" s="24" t="s">
        <v>151</v>
      </c>
    </row>
    <row r="119" spans="1:8" x14ac:dyDescent="0.2">
      <c r="A119" s="22"/>
      <c r="B119" s="22"/>
      <c r="C119" s="23" t="s">
        <v>163</v>
      </c>
      <c r="D119" s="22"/>
      <c r="E119" s="22"/>
      <c r="F119" s="30">
        <v>0</v>
      </c>
      <c r="G119" s="31">
        <v>0</v>
      </c>
      <c r="H119" s="24" t="s">
        <v>151</v>
      </c>
    </row>
    <row r="120" spans="1:8" x14ac:dyDescent="0.2">
      <c r="A120" s="22"/>
      <c r="B120" s="22"/>
      <c r="C120" s="32"/>
      <c r="D120" s="22"/>
      <c r="E120" s="22"/>
      <c r="F120" s="33"/>
      <c r="G120" s="33"/>
      <c r="H120" s="24" t="s">
        <v>151</v>
      </c>
    </row>
    <row r="121" spans="1:8" x14ac:dyDescent="0.2">
      <c r="A121" s="22"/>
      <c r="B121" s="22"/>
      <c r="C121" s="23" t="s">
        <v>164</v>
      </c>
      <c r="D121" s="22"/>
      <c r="E121" s="22"/>
      <c r="F121" s="33"/>
      <c r="G121" s="33"/>
      <c r="H121" s="24" t="s">
        <v>151</v>
      </c>
    </row>
    <row r="122" spans="1:8" x14ac:dyDescent="0.2">
      <c r="A122" s="22"/>
      <c r="B122" s="22"/>
      <c r="C122" s="23" t="s">
        <v>165</v>
      </c>
      <c r="D122" s="22"/>
      <c r="E122" s="22"/>
      <c r="F122" s="33"/>
      <c r="G122" s="33"/>
      <c r="H122" s="24" t="s">
        <v>151</v>
      </c>
    </row>
    <row r="123" spans="1:8" x14ac:dyDescent="0.2">
      <c r="A123" s="22"/>
      <c r="B123" s="22"/>
      <c r="C123" s="23" t="s">
        <v>150</v>
      </c>
      <c r="D123" s="22"/>
      <c r="E123" s="22" t="s">
        <v>151</v>
      </c>
      <c r="F123" s="34" t="s">
        <v>153</v>
      </c>
      <c r="G123" s="31">
        <v>0</v>
      </c>
      <c r="H123" s="24" t="s">
        <v>151</v>
      </c>
    </row>
    <row r="124" spans="1:8" x14ac:dyDescent="0.2">
      <c r="A124" s="22"/>
      <c r="B124" s="22"/>
      <c r="C124" s="32"/>
      <c r="D124" s="22"/>
      <c r="E124" s="22"/>
      <c r="F124" s="33"/>
      <c r="G124" s="33"/>
      <c r="H124" s="24" t="s">
        <v>151</v>
      </c>
    </row>
    <row r="125" spans="1:8" x14ac:dyDescent="0.2">
      <c r="A125" s="22"/>
      <c r="B125" s="22"/>
      <c r="C125" s="23" t="s">
        <v>166</v>
      </c>
      <c r="D125" s="22"/>
      <c r="E125" s="22"/>
      <c r="F125" s="33"/>
      <c r="G125" s="33"/>
      <c r="H125" s="24" t="s">
        <v>151</v>
      </c>
    </row>
    <row r="126" spans="1:8" x14ac:dyDescent="0.2">
      <c r="A126" s="22"/>
      <c r="B126" s="22"/>
      <c r="C126" s="23" t="s">
        <v>150</v>
      </c>
      <c r="D126" s="22"/>
      <c r="E126" s="22" t="s">
        <v>151</v>
      </c>
      <c r="F126" s="34" t="s">
        <v>153</v>
      </c>
      <c r="G126" s="31">
        <v>0</v>
      </c>
      <c r="H126" s="24" t="s">
        <v>151</v>
      </c>
    </row>
    <row r="127" spans="1:8" x14ac:dyDescent="0.2">
      <c r="A127" s="22"/>
      <c r="B127" s="22"/>
      <c r="C127" s="32"/>
      <c r="D127" s="22"/>
      <c r="E127" s="22"/>
      <c r="F127" s="33"/>
      <c r="G127" s="33"/>
      <c r="H127" s="24" t="s">
        <v>151</v>
      </c>
    </row>
    <row r="128" spans="1:8" x14ac:dyDescent="0.2">
      <c r="A128" s="22"/>
      <c r="B128" s="22"/>
      <c r="C128" s="23" t="s">
        <v>167</v>
      </c>
      <c r="D128" s="22"/>
      <c r="E128" s="22"/>
      <c r="F128" s="33"/>
      <c r="G128" s="33"/>
      <c r="H128" s="24" t="s">
        <v>151</v>
      </c>
    </row>
    <row r="129" spans="1:8" x14ac:dyDescent="0.2">
      <c r="A129" s="22"/>
      <c r="B129" s="22"/>
      <c r="C129" s="23" t="s">
        <v>150</v>
      </c>
      <c r="D129" s="22"/>
      <c r="E129" s="22" t="s">
        <v>151</v>
      </c>
      <c r="F129" s="34" t="s">
        <v>153</v>
      </c>
      <c r="G129" s="31">
        <v>0</v>
      </c>
      <c r="H129" s="24" t="s">
        <v>151</v>
      </c>
    </row>
    <row r="130" spans="1:8" x14ac:dyDescent="0.2">
      <c r="A130" s="22"/>
      <c r="B130" s="22"/>
      <c r="C130" s="32"/>
      <c r="D130" s="22"/>
      <c r="E130" s="22"/>
      <c r="F130" s="33"/>
      <c r="G130" s="33"/>
      <c r="H130" s="24" t="s">
        <v>151</v>
      </c>
    </row>
    <row r="131" spans="1:8" x14ac:dyDescent="0.2">
      <c r="A131" s="22"/>
      <c r="B131" s="22"/>
      <c r="C131" s="23" t="s">
        <v>168</v>
      </c>
      <c r="D131" s="22"/>
      <c r="E131" s="22"/>
      <c r="F131" s="33"/>
      <c r="G131" s="33"/>
      <c r="H131" s="24" t="s">
        <v>151</v>
      </c>
    </row>
    <row r="132" spans="1:8" x14ac:dyDescent="0.2">
      <c r="A132" s="25">
        <v>1</v>
      </c>
      <c r="B132" s="26"/>
      <c r="C132" s="26" t="s">
        <v>169</v>
      </c>
      <c r="D132" s="26"/>
      <c r="E132" s="35"/>
      <c r="F132" s="28">
        <v>45237.072234523002</v>
      </c>
      <c r="G132" s="29">
        <v>3.6407259999999997E-2</v>
      </c>
      <c r="H132" s="24">
        <v>6.66</v>
      </c>
    </row>
    <row r="133" spans="1:8" x14ac:dyDescent="0.2">
      <c r="A133" s="22"/>
      <c r="B133" s="22"/>
      <c r="C133" s="23" t="s">
        <v>150</v>
      </c>
      <c r="D133" s="22"/>
      <c r="E133" s="22" t="s">
        <v>151</v>
      </c>
      <c r="F133" s="30">
        <v>45237.072234523002</v>
      </c>
      <c r="G133" s="31">
        <v>3.6407259999999997E-2</v>
      </c>
      <c r="H133" s="24" t="s">
        <v>151</v>
      </c>
    </row>
    <row r="134" spans="1:8" x14ac:dyDescent="0.2">
      <c r="A134" s="22"/>
      <c r="B134" s="22"/>
      <c r="C134" s="32"/>
      <c r="D134" s="22"/>
      <c r="E134" s="22"/>
      <c r="F134" s="33"/>
      <c r="G134" s="33"/>
      <c r="H134" s="24" t="s">
        <v>151</v>
      </c>
    </row>
    <row r="135" spans="1:8" x14ac:dyDescent="0.2">
      <c r="A135" s="22"/>
      <c r="B135" s="22"/>
      <c r="C135" s="23" t="s">
        <v>170</v>
      </c>
      <c r="D135" s="22"/>
      <c r="E135" s="22"/>
      <c r="F135" s="30">
        <v>45237.072234523002</v>
      </c>
      <c r="G135" s="31">
        <v>3.6407259999999997E-2</v>
      </c>
      <c r="H135" s="24" t="s">
        <v>151</v>
      </c>
    </row>
    <row r="136" spans="1:8" x14ac:dyDescent="0.2">
      <c r="A136" s="22"/>
      <c r="B136" s="22"/>
      <c r="C136" s="33"/>
      <c r="D136" s="22"/>
      <c r="E136" s="22"/>
      <c r="F136" s="22"/>
      <c r="G136" s="22"/>
      <c r="H136" s="24" t="s">
        <v>151</v>
      </c>
    </row>
    <row r="137" spans="1:8" x14ac:dyDescent="0.2">
      <c r="A137" s="22"/>
      <c r="B137" s="22"/>
      <c r="C137" s="23" t="s">
        <v>171</v>
      </c>
      <c r="D137" s="22"/>
      <c r="E137" s="22"/>
      <c r="F137" s="22"/>
      <c r="G137" s="22"/>
      <c r="H137" s="24" t="s">
        <v>151</v>
      </c>
    </row>
    <row r="138" spans="1:8" x14ac:dyDescent="0.2">
      <c r="A138" s="22"/>
      <c r="B138" s="22"/>
      <c r="C138" s="23" t="s">
        <v>172</v>
      </c>
      <c r="D138" s="22"/>
      <c r="E138" s="22"/>
      <c r="F138" s="22"/>
      <c r="G138" s="22"/>
      <c r="H138" s="24" t="s">
        <v>151</v>
      </c>
    </row>
    <row r="139" spans="1:8" x14ac:dyDescent="0.2">
      <c r="A139" s="25">
        <v>1</v>
      </c>
      <c r="B139" s="26" t="s">
        <v>338</v>
      </c>
      <c r="C139" s="89" t="s">
        <v>909</v>
      </c>
      <c r="D139" s="26"/>
      <c r="E139" s="90">
        <v>1350009.2694999999</v>
      </c>
      <c r="F139" s="28">
        <v>30191.799004413999</v>
      </c>
      <c r="G139" s="29">
        <v>2.4298670000000001E-2</v>
      </c>
      <c r="H139" s="24" t="s">
        <v>151</v>
      </c>
    </row>
    <row r="140" spans="1:8" x14ac:dyDescent="0.2">
      <c r="A140" s="22"/>
      <c r="B140" s="22"/>
      <c r="C140" s="23" t="s">
        <v>150</v>
      </c>
      <c r="D140" s="22"/>
      <c r="E140" s="22" t="s">
        <v>151</v>
      </c>
      <c r="F140" s="30">
        <v>30191.799004413999</v>
      </c>
      <c r="G140" s="31">
        <v>2.4298670000000001E-2</v>
      </c>
      <c r="H140" s="24" t="s">
        <v>151</v>
      </c>
    </row>
    <row r="141" spans="1:8" x14ac:dyDescent="0.2">
      <c r="A141" s="22"/>
      <c r="B141" s="22"/>
      <c r="C141" s="32"/>
      <c r="D141" s="22"/>
      <c r="E141" s="22"/>
      <c r="F141" s="33"/>
      <c r="G141" s="33"/>
      <c r="H141" s="24" t="s">
        <v>151</v>
      </c>
    </row>
    <row r="142" spans="1:8" x14ac:dyDescent="0.2">
      <c r="A142" s="22"/>
      <c r="B142" s="22"/>
      <c r="C142" s="23" t="s">
        <v>173</v>
      </c>
      <c r="D142" s="22"/>
      <c r="E142" s="22"/>
      <c r="F142" s="22"/>
      <c r="G142" s="22"/>
      <c r="H142" s="24" t="s">
        <v>151</v>
      </c>
    </row>
    <row r="143" spans="1:8" x14ac:dyDescent="0.2">
      <c r="A143" s="22"/>
      <c r="B143" s="22"/>
      <c r="C143" s="23" t="s">
        <v>174</v>
      </c>
      <c r="D143" s="22"/>
      <c r="E143" s="22"/>
      <c r="F143" s="22"/>
      <c r="G143" s="22"/>
      <c r="H143" s="24" t="s">
        <v>151</v>
      </c>
    </row>
    <row r="144" spans="1:8" x14ac:dyDescent="0.2">
      <c r="A144" s="22"/>
      <c r="B144" s="22"/>
      <c r="C144" s="23" t="s">
        <v>150</v>
      </c>
      <c r="D144" s="22"/>
      <c r="E144" s="22" t="s">
        <v>151</v>
      </c>
      <c r="F144" s="34" t="s">
        <v>153</v>
      </c>
      <c r="G144" s="31">
        <v>0</v>
      </c>
      <c r="H144" s="24" t="s">
        <v>151</v>
      </c>
    </row>
    <row r="145" spans="1:16" x14ac:dyDescent="0.2">
      <c r="A145" s="22"/>
      <c r="B145" s="22"/>
      <c r="C145" s="32"/>
      <c r="D145" s="22"/>
      <c r="E145" s="22"/>
      <c r="F145" s="33"/>
      <c r="G145" s="33"/>
      <c r="H145" s="24" t="s">
        <v>151</v>
      </c>
    </row>
    <row r="146" spans="1:16" x14ac:dyDescent="0.2">
      <c r="A146" s="22"/>
      <c r="B146" s="22"/>
      <c r="C146" s="23" t="s">
        <v>175</v>
      </c>
      <c r="D146" s="22"/>
      <c r="E146" s="22"/>
      <c r="F146" s="33"/>
      <c r="G146" s="33"/>
      <c r="H146" s="24" t="s">
        <v>151</v>
      </c>
    </row>
    <row r="147" spans="1:16" x14ac:dyDescent="0.2">
      <c r="A147" s="22"/>
      <c r="B147" s="22"/>
      <c r="C147" s="23" t="s">
        <v>150</v>
      </c>
      <c r="D147" s="22"/>
      <c r="E147" s="22" t="s">
        <v>151</v>
      </c>
      <c r="F147" s="34" t="s">
        <v>153</v>
      </c>
      <c r="G147" s="31">
        <v>0</v>
      </c>
      <c r="H147" s="24" t="s">
        <v>151</v>
      </c>
    </row>
    <row r="148" spans="1:16" x14ac:dyDescent="0.2">
      <c r="A148" s="22"/>
      <c r="B148" s="26"/>
      <c r="C148" s="26"/>
      <c r="D148" s="23"/>
      <c r="E148" s="22"/>
      <c r="F148" s="26"/>
      <c r="G148" s="35"/>
      <c r="H148" s="24" t="s">
        <v>151</v>
      </c>
    </row>
    <row r="149" spans="1:16" x14ac:dyDescent="0.2">
      <c r="A149" s="35"/>
      <c r="B149" s="26"/>
      <c r="C149" s="26" t="s">
        <v>176</v>
      </c>
      <c r="D149" s="26"/>
      <c r="E149" s="35"/>
      <c r="F149" s="28">
        <v>-1799.7735427099999</v>
      </c>
      <c r="G149" s="29">
        <v>-1.44848E-3</v>
      </c>
      <c r="H149" s="24" t="s">
        <v>151</v>
      </c>
    </row>
    <row r="150" spans="1:16" x14ac:dyDescent="0.2">
      <c r="A150" s="32"/>
      <c r="B150" s="32"/>
      <c r="C150" s="23" t="s">
        <v>177</v>
      </c>
      <c r="D150" s="33"/>
      <c r="E150" s="33"/>
      <c r="F150" s="30">
        <v>1242529.0259365269</v>
      </c>
      <c r="G150" s="36">
        <v>1.0000000499999999</v>
      </c>
      <c r="H150" s="24" t="s">
        <v>151</v>
      </c>
    </row>
    <row r="151" spans="1:16" x14ac:dyDescent="0.2">
      <c r="A151" s="37"/>
      <c r="B151" s="37"/>
      <c r="C151" s="37"/>
      <c r="D151" s="38"/>
      <c r="E151" s="38"/>
      <c r="F151" s="38"/>
      <c r="G151" s="38"/>
    </row>
    <row r="152" spans="1:16" x14ac:dyDescent="0.2">
      <c r="A152" s="39"/>
      <c r="B152" s="230" t="s">
        <v>901</v>
      </c>
      <c r="C152" s="230"/>
      <c r="D152" s="230"/>
      <c r="E152" s="230"/>
      <c r="F152" s="230"/>
      <c r="G152" s="230"/>
      <c r="H152" s="230"/>
    </row>
    <row r="153" spans="1:16" x14ac:dyDescent="0.2">
      <c r="A153" s="39"/>
      <c r="B153" s="230" t="s">
        <v>902</v>
      </c>
      <c r="C153" s="230"/>
      <c r="D153" s="230"/>
      <c r="E153" s="230"/>
      <c r="F153" s="230"/>
      <c r="G153" s="230"/>
      <c r="H153" s="230"/>
    </row>
    <row r="154" spans="1:16" x14ac:dyDescent="0.2">
      <c r="A154" s="39"/>
      <c r="B154" s="230" t="s">
        <v>903</v>
      </c>
      <c r="C154" s="230"/>
      <c r="D154" s="230"/>
      <c r="E154" s="230"/>
      <c r="F154" s="230"/>
      <c r="G154" s="230"/>
      <c r="H154" s="230"/>
    </row>
    <row r="155" spans="1:16" s="43" customFormat="1" ht="66.75" customHeight="1" x14ac:dyDescent="0.25">
      <c r="A155" s="42"/>
      <c r="B155" s="231" t="s">
        <v>904</v>
      </c>
      <c r="C155" s="231"/>
      <c r="D155" s="231"/>
      <c r="E155" s="231"/>
      <c r="F155" s="231"/>
      <c r="G155" s="231"/>
      <c r="H155" s="231"/>
      <c r="I155"/>
      <c r="J155"/>
      <c r="K155"/>
      <c r="L155"/>
      <c r="M155"/>
      <c r="N155"/>
      <c r="O155"/>
      <c r="P155"/>
    </row>
    <row r="156" spans="1:16" x14ac:dyDescent="0.2">
      <c r="A156" s="39"/>
      <c r="B156" s="230" t="s">
        <v>905</v>
      </c>
      <c r="C156" s="230"/>
      <c r="D156" s="230"/>
      <c r="E156" s="230"/>
      <c r="F156" s="230"/>
      <c r="G156" s="230"/>
      <c r="H156" s="230"/>
    </row>
    <row r="157" spans="1:16" x14ac:dyDescent="0.2">
      <c r="A157" s="44"/>
      <c r="B157" s="44"/>
      <c r="C157" s="44"/>
      <c r="D157" s="45"/>
      <c r="E157" s="45"/>
      <c r="F157" s="45"/>
      <c r="G157" s="45"/>
    </row>
    <row r="158" spans="1:16" x14ac:dyDescent="0.2">
      <c r="A158" s="44"/>
      <c r="B158" s="232" t="s">
        <v>178</v>
      </c>
      <c r="C158" s="233"/>
      <c r="D158" s="234"/>
      <c r="E158" s="46"/>
      <c r="F158" s="45"/>
      <c r="G158" s="45"/>
    </row>
    <row r="159" spans="1:16" x14ac:dyDescent="0.2">
      <c r="A159" s="44"/>
      <c r="B159" s="227" t="s">
        <v>179</v>
      </c>
      <c r="C159" s="228"/>
      <c r="D159" s="23" t="s">
        <v>180</v>
      </c>
      <c r="E159" s="46"/>
      <c r="F159" s="45"/>
      <c r="G159" s="45"/>
    </row>
    <row r="160" spans="1:16" ht="12.75" customHeight="1" x14ac:dyDescent="0.2">
      <c r="A160" s="44"/>
      <c r="B160" s="235" t="s">
        <v>907</v>
      </c>
      <c r="C160" s="236"/>
      <c r="D160" s="23" t="s">
        <v>180</v>
      </c>
      <c r="E160" s="46"/>
      <c r="F160" s="45"/>
      <c r="G160" s="45"/>
    </row>
    <row r="161" spans="1:8" x14ac:dyDescent="0.2">
      <c r="A161" s="44"/>
      <c r="B161" s="227" t="s">
        <v>182</v>
      </c>
      <c r="C161" s="228"/>
      <c r="D161" s="33" t="s">
        <v>151</v>
      </c>
      <c r="E161" s="46"/>
      <c r="F161" s="45"/>
      <c r="G161" s="45"/>
    </row>
    <row r="162" spans="1:8" x14ac:dyDescent="0.2">
      <c r="A162" s="48"/>
      <c r="B162" s="49" t="s">
        <v>151</v>
      </c>
      <c r="C162" s="49" t="s">
        <v>908</v>
      </c>
      <c r="D162" s="49" t="s">
        <v>183</v>
      </c>
      <c r="E162" s="48"/>
      <c r="F162" s="48"/>
      <c r="G162" s="48"/>
      <c r="H162" s="48"/>
    </row>
    <row r="163" spans="1:8" x14ac:dyDescent="0.2">
      <c r="A163" s="50"/>
      <c r="B163" s="51" t="s">
        <v>184</v>
      </c>
      <c r="C163" s="52">
        <v>45596</v>
      </c>
      <c r="D163" s="52">
        <v>45626</v>
      </c>
      <c r="E163" s="50"/>
      <c r="F163" s="50"/>
      <c r="G163" s="50"/>
    </row>
    <row r="164" spans="1:8" x14ac:dyDescent="0.2">
      <c r="A164" s="50"/>
      <c r="B164" s="26" t="s">
        <v>185</v>
      </c>
      <c r="C164" s="53">
        <v>1470.1368</v>
      </c>
      <c r="D164" s="53">
        <v>1477.6985</v>
      </c>
      <c r="E164" s="50"/>
      <c r="F164" s="54"/>
      <c r="G164" s="55"/>
    </row>
    <row r="165" spans="1:8" x14ac:dyDescent="0.2">
      <c r="A165" s="50"/>
      <c r="B165" s="26" t="s">
        <v>1080</v>
      </c>
      <c r="C165" s="53">
        <v>74.034899999999993</v>
      </c>
      <c r="D165" s="53">
        <v>74.415700000000001</v>
      </c>
      <c r="E165" s="50"/>
      <c r="F165" s="54"/>
      <c r="G165" s="55"/>
    </row>
    <row r="166" spans="1:8" x14ac:dyDescent="0.2">
      <c r="A166" s="50"/>
      <c r="B166" s="26" t="s">
        <v>186</v>
      </c>
      <c r="C166" s="53">
        <v>1354.4617000000001</v>
      </c>
      <c r="D166" s="53">
        <v>1360.4998000000001</v>
      </c>
      <c r="E166" s="50"/>
      <c r="F166" s="54"/>
      <c r="G166" s="55"/>
    </row>
    <row r="167" spans="1:8" x14ac:dyDescent="0.2">
      <c r="A167" s="50"/>
      <c r="B167" s="26" t="s">
        <v>1081</v>
      </c>
      <c r="C167" s="53">
        <v>67.253799999999998</v>
      </c>
      <c r="D167" s="53">
        <v>67.553600000000003</v>
      </c>
      <c r="E167" s="50"/>
      <c r="F167" s="54"/>
      <c r="G167" s="55"/>
    </row>
    <row r="168" spans="1:8" x14ac:dyDescent="0.2">
      <c r="A168" s="50"/>
      <c r="B168" s="50"/>
      <c r="C168" s="50"/>
      <c r="D168" s="50"/>
      <c r="E168" s="50"/>
      <c r="F168" s="50"/>
      <c r="G168" s="50"/>
    </row>
    <row r="169" spans="1:8" x14ac:dyDescent="0.2">
      <c r="A169" s="50"/>
      <c r="B169" s="227" t="s">
        <v>910</v>
      </c>
      <c r="C169" s="228"/>
      <c r="D169" s="47" t="s">
        <v>180</v>
      </c>
      <c r="E169" s="50"/>
      <c r="F169" s="50"/>
      <c r="G169" s="50"/>
    </row>
    <row r="170" spans="1:8" x14ac:dyDescent="0.2">
      <c r="A170" s="50"/>
      <c r="B170" s="91"/>
      <c r="C170" s="91"/>
      <c r="D170" s="91"/>
      <c r="E170" s="50"/>
      <c r="F170" s="50"/>
      <c r="G170" s="50"/>
    </row>
    <row r="171" spans="1:8" x14ac:dyDescent="0.2">
      <c r="A171" s="48"/>
      <c r="B171" s="235" t="s">
        <v>187</v>
      </c>
      <c r="C171" s="236"/>
      <c r="D171" s="47" t="s">
        <v>180</v>
      </c>
      <c r="E171" s="91"/>
      <c r="F171" s="91"/>
      <c r="G171" s="91"/>
    </row>
    <row r="172" spans="1:8" x14ac:dyDescent="0.2">
      <c r="A172" s="48"/>
      <c r="B172" s="235" t="s">
        <v>188</v>
      </c>
      <c r="C172" s="236"/>
      <c r="D172" s="47" t="s">
        <v>180</v>
      </c>
      <c r="E172" s="48"/>
      <c r="F172" s="48"/>
      <c r="G172" s="48"/>
    </row>
    <row r="173" spans="1:8" x14ac:dyDescent="0.2">
      <c r="A173" s="48"/>
      <c r="B173" s="235" t="s">
        <v>189</v>
      </c>
      <c r="C173" s="236"/>
      <c r="D173" s="47" t="s">
        <v>180</v>
      </c>
      <c r="E173" s="58"/>
      <c r="F173" s="48"/>
      <c r="G173" s="48"/>
    </row>
    <row r="174" spans="1:8" x14ac:dyDescent="0.2">
      <c r="A174" s="48"/>
      <c r="B174" s="235" t="s">
        <v>190</v>
      </c>
      <c r="C174" s="236"/>
      <c r="D174" s="59">
        <v>0.50068671995858605</v>
      </c>
      <c r="E174" s="58"/>
      <c r="F174" s="48"/>
      <c r="G174" s="48"/>
    </row>
    <row r="176" spans="1:8" x14ac:dyDescent="0.2">
      <c r="B176" s="237" t="s">
        <v>1039</v>
      </c>
      <c r="C176" s="237"/>
    </row>
    <row r="178" spans="2:10" ht="153.75" customHeight="1" x14ac:dyDescent="0.2"/>
    <row r="181" spans="2:10" x14ac:dyDescent="0.2">
      <c r="B181" s="61" t="s">
        <v>1040</v>
      </c>
      <c r="C181" s="62"/>
      <c r="D181" s="61" t="s">
        <v>1041</v>
      </c>
    </row>
    <row r="182" spans="2:10" x14ac:dyDescent="0.2">
      <c r="B182" s="61" t="s">
        <v>1042</v>
      </c>
      <c r="D182" s="61" t="s">
        <v>1043</v>
      </c>
    </row>
    <row r="183" spans="2:10" ht="165" customHeight="1" x14ac:dyDescent="0.2"/>
    <row r="185" spans="2:10" x14ac:dyDescent="0.2">
      <c r="J185" s="21"/>
    </row>
  </sheetData>
  <mergeCells count="18">
    <mergeCell ref="B176:C176"/>
    <mergeCell ref="B160:C160"/>
    <mergeCell ref="B161:C161"/>
    <mergeCell ref="B169:C169"/>
    <mergeCell ref="B173:C173"/>
    <mergeCell ref="B174:C174"/>
    <mergeCell ref="B171:C171"/>
    <mergeCell ref="B172:C172"/>
    <mergeCell ref="B159:C159"/>
    <mergeCell ref="A1:H1"/>
    <mergeCell ref="A2:H2"/>
    <mergeCell ref="A3:H3"/>
    <mergeCell ref="B152:H152"/>
    <mergeCell ref="B153:H153"/>
    <mergeCell ref="B154:H154"/>
    <mergeCell ref="B155:H155"/>
    <mergeCell ref="B156:H156"/>
    <mergeCell ref="B158:D158"/>
  </mergeCells>
  <hyperlinks>
    <hyperlink ref="I1" location="Index!B2" display="Index" xr:uid="{42F87BA0-7CB3-4B50-B2FE-28F344A3BE5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FD3A-1695-4ACE-80FB-342452CD2EFC}">
  <sheetPr>
    <outlinePr summaryBelow="0" summaryRight="0"/>
  </sheetPr>
  <dimension ref="A1:P182"/>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1.42578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864</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1940000</v>
      </c>
      <c r="F7" s="28">
        <v>34843.370000000003</v>
      </c>
      <c r="G7" s="29">
        <v>5.0367509999999997E-2</v>
      </c>
      <c r="H7" s="24" t="s">
        <v>151</v>
      </c>
    </row>
    <row r="8" spans="1:9" x14ac:dyDescent="0.2">
      <c r="A8" s="25">
        <v>2</v>
      </c>
      <c r="B8" s="26" t="s">
        <v>37</v>
      </c>
      <c r="C8" s="26" t="s">
        <v>38</v>
      </c>
      <c r="D8" s="26" t="s">
        <v>39</v>
      </c>
      <c r="E8" s="27">
        <v>2225000</v>
      </c>
      <c r="F8" s="28">
        <v>28927.224999999999</v>
      </c>
      <c r="G8" s="29">
        <v>4.1815480000000002E-2</v>
      </c>
      <c r="H8" s="24" t="s">
        <v>151</v>
      </c>
    </row>
    <row r="9" spans="1:9" x14ac:dyDescent="0.2">
      <c r="A9" s="25">
        <v>3</v>
      </c>
      <c r="B9" s="26" t="s">
        <v>17</v>
      </c>
      <c r="C9" s="26" t="s">
        <v>18</v>
      </c>
      <c r="D9" s="26" t="s">
        <v>19</v>
      </c>
      <c r="E9" s="27">
        <v>1600000</v>
      </c>
      <c r="F9" s="28">
        <v>20675.2</v>
      </c>
      <c r="G9" s="29">
        <v>2.9886840000000001E-2</v>
      </c>
      <c r="H9" s="24" t="s">
        <v>151</v>
      </c>
    </row>
    <row r="10" spans="1:9" x14ac:dyDescent="0.2">
      <c r="A10" s="25">
        <v>4</v>
      </c>
      <c r="B10" s="26" t="s">
        <v>342</v>
      </c>
      <c r="C10" s="26" t="s">
        <v>343</v>
      </c>
      <c r="D10" s="26" t="s">
        <v>198</v>
      </c>
      <c r="E10" s="27">
        <v>6943496</v>
      </c>
      <c r="F10" s="28">
        <v>19425.124409600001</v>
      </c>
      <c r="G10" s="29">
        <v>2.807981E-2</v>
      </c>
      <c r="H10" s="24" t="s">
        <v>151</v>
      </c>
    </row>
    <row r="11" spans="1:9" x14ac:dyDescent="0.2">
      <c r="A11" s="25">
        <v>5</v>
      </c>
      <c r="B11" s="26" t="s">
        <v>53</v>
      </c>
      <c r="C11" s="26" t="s">
        <v>54</v>
      </c>
      <c r="D11" s="26" t="s">
        <v>39</v>
      </c>
      <c r="E11" s="27">
        <v>2300000</v>
      </c>
      <c r="F11" s="28">
        <v>19295.849999999999</v>
      </c>
      <c r="G11" s="29">
        <v>2.7892940000000001E-2</v>
      </c>
      <c r="H11" s="24" t="s">
        <v>151</v>
      </c>
    </row>
    <row r="12" spans="1:9" x14ac:dyDescent="0.2">
      <c r="A12" s="25">
        <v>6</v>
      </c>
      <c r="B12" s="26" t="s">
        <v>344</v>
      </c>
      <c r="C12" s="26" t="s">
        <v>345</v>
      </c>
      <c r="D12" s="26" t="s">
        <v>207</v>
      </c>
      <c r="E12" s="27">
        <v>970000</v>
      </c>
      <c r="F12" s="28">
        <v>18021.145</v>
      </c>
      <c r="G12" s="29">
        <v>2.6050299999999998E-2</v>
      </c>
      <c r="H12" s="24" t="s">
        <v>151</v>
      </c>
    </row>
    <row r="13" spans="1:9" x14ac:dyDescent="0.2">
      <c r="A13" s="25">
        <v>7</v>
      </c>
      <c r="B13" s="26" t="s">
        <v>11</v>
      </c>
      <c r="C13" s="26" t="s">
        <v>12</v>
      </c>
      <c r="D13" s="26" t="s">
        <v>13</v>
      </c>
      <c r="E13" s="27">
        <v>415000</v>
      </c>
      <c r="F13" s="28">
        <v>15457.92</v>
      </c>
      <c r="G13" s="29">
        <v>2.2345050000000002E-2</v>
      </c>
      <c r="H13" s="24" t="s">
        <v>151</v>
      </c>
    </row>
    <row r="14" spans="1:9" x14ac:dyDescent="0.2">
      <c r="A14" s="25">
        <v>8</v>
      </c>
      <c r="B14" s="26" t="s">
        <v>14</v>
      </c>
      <c r="C14" s="26" t="s">
        <v>15</v>
      </c>
      <c r="D14" s="26" t="s">
        <v>16</v>
      </c>
      <c r="E14" s="27">
        <v>900000</v>
      </c>
      <c r="F14" s="28">
        <v>14644.35</v>
      </c>
      <c r="G14" s="29">
        <v>2.1169E-2</v>
      </c>
      <c r="H14" s="24" t="s">
        <v>151</v>
      </c>
    </row>
    <row r="15" spans="1:9" x14ac:dyDescent="0.2">
      <c r="A15" s="25">
        <v>9</v>
      </c>
      <c r="B15" s="26" t="s">
        <v>273</v>
      </c>
      <c r="C15" s="26" t="s">
        <v>274</v>
      </c>
      <c r="D15" s="26" t="s">
        <v>75</v>
      </c>
      <c r="E15" s="27">
        <v>1220000</v>
      </c>
      <c r="F15" s="28">
        <v>12825.25</v>
      </c>
      <c r="G15" s="29">
        <v>1.8539420000000001E-2</v>
      </c>
      <c r="H15" s="24" t="s">
        <v>151</v>
      </c>
    </row>
    <row r="16" spans="1:9" x14ac:dyDescent="0.2">
      <c r="A16" s="25">
        <v>10</v>
      </c>
      <c r="B16" s="26" t="s">
        <v>205</v>
      </c>
      <c r="C16" s="26" t="s">
        <v>206</v>
      </c>
      <c r="D16" s="26" t="s">
        <v>207</v>
      </c>
      <c r="E16" s="27">
        <v>207000</v>
      </c>
      <c r="F16" s="28">
        <v>12224.6955</v>
      </c>
      <c r="G16" s="29">
        <v>1.7671289999999999E-2</v>
      </c>
      <c r="H16" s="24" t="s">
        <v>151</v>
      </c>
    </row>
    <row r="17" spans="1:8" x14ac:dyDescent="0.2">
      <c r="A17" s="25">
        <v>11</v>
      </c>
      <c r="B17" s="26" t="s">
        <v>234</v>
      </c>
      <c r="C17" s="26" t="s">
        <v>235</v>
      </c>
      <c r="D17" s="26" t="s">
        <v>198</v>
      </c>
      <c r="E17" s="27">
        <v>140000</v>
      </c>
      <c r="F17" s="28">
        <v>11557.42</v>
      </c>
      <c r="G17" s="29">
        <v>1.6706720000000001E-2</v>
      </c>
      <c r="H17" s="24" t="s">
        <v>151</v>
      </c>
    </row>
    <row r="18" spans="1:8" x14ac:dyDescent="0.2">
      <c r="A18" s="25">
        <v>12</v>
      </c>
      <c r="B18" s="26" t="s">
        <v>346</v>
      </c>
      <c r="C18" s="26" t="s">
        <v>347</v>
      </c>
      <c r="D18" s="26" t="s">
        <v>39</v>
      </c>
      <c r="E18" s="27">
        <v>1000000</v>
      </c>
      <c r="F18" s="28">
        <v>11363</v>
      </c>
      <c r="G18" s="29">
        <v>1.6425680000000002E-2</v>
      </c>
      <c r="H18" s="24" t="s">
        <v>151</v>
      </c>
    </row>
    <row r="19" spans="1:8" x14ac:dyDescent="0.2">
      <c r="A19" s="25">
        <v>13</v>
      </c>
      <c r="B19" s="26" t="s">
        <v>348</v>
      </c>
      <c r="C19" s="26" t="s">
        <v>349</v>
      </c>
      <c r="D19" s="26" t="s">
        <v>207</v>
      </c>
      <c r="E19" s="27">
        <v>265000</v>
      </c>
      <c r="F19" s="28">
        <v>11317.752500000001</v>
      </c>
      <c r="G19" s="29">
        <v>1.636027E-2</v>
      </c>
      <c r="H19" s="24" t="s">
        <v>151</v>
      </c>
    </row>
    <row r="20" spans="1:8" x14ac:dyDescent="0.2">
      <c r="A20" s="25">
        <v>14</v>
      </c>
      <c r="B20" s="26" t="s">
        <v>350</v>
      </c>
      <c r="C20" s="26" t="s">
        <v>351</v>
      </c>
      <c r="D20" s="26" t="s">
        <v>39</v>
      </c>
      <c r="E20" s="27">
        <v>633843</v>
      </c>
      <c r="F20" s="28">
        <v>11188.9135575</v>
      </c>
      <c r="G20" s="29">
        <v>1.6174029999999999E-2</v>
      </c>
      <c r="H20" s="24" t="s">
        <v>151</v>
      </c>
    </row>
    <row r="21" spans="1:8" ht="25.5" x14ac:dyDescent="0.2">
      <c r="A21" s="25">
        <v>15</v>
      </c>
      <c r="B21" s="26" t="s">
        <v>208</v>
      </c>
      <c r="C21" s="26" t="s">
        <v>209</v>
      </c>
      <c r="D21" s="26" t="s">
        <v>210</v>
      </c>
      <c r="E21" s="27">
        <v>540541</v>
      </c>
      <c r="F21" s="28">
        <v>11085.1445575</v>
      </c>
      <c r="G21" s="29">
        <v>1.6024030000000002E-2</v>
      </c>
      <c r="H21" s="24" t="s">
        <v>151</v>
      </c>
    </row>
    <row r="22" spans="1:8" ht="25.5" x14ac:dyDescent="0.2">
      <c r="A22" s="25">
        <v>16</v>
      </c>
      <c r="B22" s="26" t="s">
        <v>352</v>
      </c>
      <c r="C22" s="26" t="s">
        <v>353</v>
      </c>
      <c r="D22" s="26" t="s">
        <v>210</v>
      </c>
      <c r="E22" s="27">
        <v>600000</v>
      </c>
      <c r="F22" s="28">
        <v>10685.4</v>
      </c>
      <c r="G22" s="29">
        <v>1.544618E-2</v>
      </c>
      <c r="H22" s="24" t="s">
        <v>151</v>
      </c>
    </row>
    <row r="23" spans="1:8" x14ac:dyDescent="0.2">
      <c r="A23" s="25">
        <v>17</v>
      </c>
      <c r="B23" s="26" t="s">
        <v>211</v>
      </c>
      <c r="C23" s="26" t="s">
        <v>212</v>
      </c>
      <c r="D23" s="26" t="s">
        <v>57</v>
      </c>
      <c r="E23" s="27">
        <v>530000</v>
      </c>
      <c r="F23" s="28">
        <v>10638.955</v>
      </c>
      <c r="G23" s="29">
        <v>1.537904E-2</v>
      </c>
      <c r="H23" s="24" t="s">
        <v>151</v>
      </c>
    </row>
    <row r="24" spans="1:8" x14ac:dyDescent="0.2">
      <c r="A24" s="25">
        <v>18</v>
      </c>
      <c r="B24" s="26" t="s">
        <v>354</v>
      </c>
      <c r="C24" s="26" t="s">
        <v>355</v>
      </c>
      <c r="D24" s="26" t="s">
        <v>240</v>
      </c>
      <c r="E24" s="27">
        <v>1687500</v>
      </c>
      <c r="F24" s="28">
        <v>10482.75</v>
      </c>
      <c r="G24" s="29">
        <v>1.515324E-2</v>
      </c>
      <c r="H24" s="24" t="s">
        <v>151</v>
      </c>
    </row>
    <row r="25" spans="1:8" x14ac:dyDescent="0.2">
      <c r="A25" s="25">
        <v>19</v>
      </c>
      <c r="B25" s="26" t="s">
        <v>20</v>
      </c>
      <c r="C25" s="26" t="s">
        <v>21</v>
      </c>
      <c r="D25" s="26" t="s">
        <v>22</v>
      </c>
      <c r="E25" s="27">
        <v>2775000</v>
      </c>
      <c r="F25" s="28">
        <v>10091.2875</v>
      </c>
      <c r="G25" s="29">
        <v>1.4587370000000001E-2</v>
      </c>
      <c r="H25" s="24" t="s">
        <v>151</v>
      </c>
    </row>
    <row r="26" spans="1:8" x14ac:dyDescent="0.2">
      <c r="A26" s="25">
        <v>20</v>
      </c>
      <c r="B26" s="26" t="s">
        <v>31</v>
      </c>
      <c r="C26" s="26" t="s">
        <v>32</v>
      </c>
      <c r="D26" s="26" t="s">
        <v>33</v>
      </c>
      <c r="E26" s="27">
        <v>160000</v>
      </c>
      <c r="F26" s="28">
        <v>9703.92</v>
      </c>
      <c r="G26" s="29">
        <v>1.4027410000000001E-2</v>
      </c>
      <c r="H26" s="24" t="s">
        <v>151</v>
      </c>
    </row>
    <row r="27" spans="1:8" x14ac:dyDescent="0.2">
      <c r="A27" s="25">
        <v>21</v>
      </c>
      <c r="B27" s="26" t="s">
        <v>322</v>
      </c>
      <c r="C27" s="26" t="s">
        <v>323</v>
      </c>
      <c r="D27" s="26" t="s">
        <v>233</v>
      </c>
      <c r="E27" s="27">
        <v>1200000</v>
      </c>
      <c r="F27" s="28">
        <v>9520.2000000000007</v>
      </c>
      <c r="G27" s="29">
        <v>1.3761839999999999E-2</v>
      </c>
      <c r="H27" s="24" t="s">
        <v>151</v>
      </c>
    </row>
    <row r="28" spans="1:8" x14ac:dyDescent="0.2">
      <c r="A28" s="25">
        <v>22</v>
      </c>
      <c r="B28" s="26" t="s">
        <v>356</v>
      </c>
      <c r="C28" s="26" t="s">
        <v>357</v>
      </c>
      <c r="D28" s="26" t="s">
        <v>251</v>
      </c>
      <c r="E28" s="27">
        <v>150000</v>
      </c>
      <c r="F28" s="28">
        <v>9278.0249999999996</v>
      </c>
      <c r="G28" s="29">
        <v>1.341176E-2</v>
      </c>
      <c r="H28" s="24" t="s">
        <v>151</v>
      </c>
    </row>
    <row r="29" spans="1:8" x14ac:dyDescent="0.2">
      <c r="A29" s="25">
        <v>23</v>
      </c>
      <c r="B29" s="26" t="s">
        <v>358</v>
      </c>
      <c r="C29" s="26" t="s">
        <v>359</v>
      </c>
      <c r="D29" s="26" t="s">
        <v>39</v>
      </c>
      <c r="E29" s="27">
        <v>3700000</v>
      </c>
      <c r="F29" s="28">
        <v>9116.7999999999993</v>
      </c>
      <c r="G29" s="29">
        <v>1.317871E-2</v>
      </c>
      <c r="H29" s="24" t="s">
        <v>151</v>
      </c>
    </row>
    <row r="30" spans="1:8" x14ac:dyDescent="0.2">
      <c r="A30" s="25">
        <v>24</v>
      </c>
      <c r="B30" s="26" t="s">
        <v>231</v>
      </c>
      <c r="C30" s="26" t="s">
        <v>232</v>
      </c>
      <c r="D30" s="26" t="s">
        <v>233</v>
      </c>
      <c r="E30" s="27">
        <v>1389427</v>
      </c>
      <c r="F30" s="28">
        <v>8955.5517285000005</v>
      </c>
      <c r="G30" s="29">
        <v>1.294561E-2</v>
      </c>
      <c r="H30" s="24" t="s">
        <v>151</v>
      </c>
    </row>
    <row r="31" spans="1:8" x14ac:dyDescent="0.2">
      <c r="A31" s="25">
        <v>25</v>
      </c>
      <c r="B31" s="26" t="s">
        <v>360</v>
      </c>
      <c r="C31" s="26" t="s">
        <v>361</v>
      </c>
      <c r="D31" s="26" t="s">
        <v>362</v>
      </c>
      <c r="E31" s="27">
        <v>1350000</v>
      </c>
      <c r="F31" s="28">
        <v>8858.7000000000007</v>
      </c>
      <c r="G31" s="29">
        <v>1.280561E-2</v>
      </c>
      <c r="H31" s="24" t="s">
        <v>151</v>
      </c>
    </row>
    <row r="32" spans="1:8" x14ac:dyDescent="0.2">
      <c r="A32" s="25">
        <v>26</v>
      </c>
      <c r="B32" s="26" t="s">
        <v>194</v>
      </c>
      <c r="C32" s="26" t="s">
        <v>195</v>
      </c>
      <c r="D32" s="26" t="s">
        <v>39</v>
      </c>
      <c r="E32" s="27">
        <v>4200000</v>
      </c>
      <c r="F32" s="28">
        <v>8852.76</v>
      </c>
      <c r="G32" s="29">
        <v>1.2797019999999999E-2</v>
      </c>
      <c r="H32" s="24" t="s">
        <v>151</v>
      </c>
    </row>
    <row r="33" spans="1:8" x14ac:dyDescent="0.2">
      <c r="A33" s="25">
        <v>27</v>
      </c>
      <c r="B33" s="26" t="s">
        <v>247</v>
      </c>
      <c r="C33" s="26" t="s">
        <v>248</v>
      </c>
      <c r="D33" s="26" t="s">
        <v>207</v>
      </c>
      <c r="E33" s="27">
        <v>295000</v>
      </c>
      <c r="F33" s="28">
        <v>8774.9225000000006</v>
      </c>
      <c r="G33" s="29">
        <v>1.268451E-2</v>
      </c>
      <c r="H33" s="24" t="s">
        <v>151</v>
      </c>
    </row>
    <row r="34" spans="1:8" x14ac:dyDescent="0.2">
      <c r="A34" s="25">
        <v>28</v>
      </c>
      <c r="B34" s="26" t="s">
        <v>254</v>
      </c>
      <c r="C34" s="26" t="s">
        <v>255</v>
      </c>
      <c r="D34" s="26" t="s">
        <v>36</v>
      </c>
      <c r="E34" s="27">
        <v>120000</v>
      </c>
      <c r="F34" s="28">
        <v>8757.48</v>
      </c>
      <c r="G34" s="29">
        <v>1.265929E-2</v>
      </c>
      <c r="H34" s="24" t="s">
        <v>151</v>
      </c>
    </row>
    <row r="35" spans="1:8" x14ac:dyDescent="0.2">
      <c r="A35" s="25">
        <v>29</v>
      </c>
      <c r="B35" s="26" t="s">
        <v>202</v>
      </c>
      <c r="C35" s="26" t="s">
        <v>203</v>
      </c>
      <c r="D35" s="26" t="s">
        <v>204</v>
      </c>
      <c r="E35" s="27">
        <v>1300000</v>
      </c>
      <c r="F35" s="28">
        <v>8569.6</v>
      </c>
      <c r="G35" s="29">
        <v>1.238771E-2</v>
      </c>
      <c r="H35" s="24" t="s">
        <v>151</v>
      </c>
    </row>
    <row r="36" spans="1:8" ht="25.5" x14ac:dyDescent="0.2">
      <c r="A36" s="25">
        <v>30</v>
      </c>
      <c r="B36" s="26" t="s">
        <v>225</v>
      </c>
      <c r="C36" s="26" t="s">
        <v>226</v>
      </c>
      <c r="D36" s="26" t="s">
        <v>210</v>
      </c>
      <c r="E36" s="27">
        <v>150000</v>
      </c>
      <c r="F36" s="28">
        <v>8463.6749999999993</v>
      </c>
      <c r="G36" s="29">
        <v>1.223459E-2</v>
      </c>
      <c r="H36" s="24" t="s">
        <v>151</v>
      </c>
    </row>
    <row r="37" spans="1:8" x14ac:dyDescent="0.2">
      <c r="A37" s="25">
        <v>31</v>
      </c>
      <c r="B37" s="26" t="s">
        <v>256</v>
      </c>
      <c r="C37" s="26" t="s">
        <v>257</v>
      </c>
      <c r="D37" s="26" t="s">
        <v>75</v>
      </c>
      <c r="E37" s="27">
        <v>1650000</v>
      </c>
      <c r="F37" s="28">
        <v>8409.2250000000004</v>
      </c>
      <c r="G37" s="29">
        <v>1.2155880000000001E-2</v>
      </c>
      <c r="H37" s="24" t="s">
        <v>151</v>
      </c>
    </row>
    <row r="38" spans="1:8" ht="25.5" x14ac:dyDescent="0.2">
      <c r="A38" s="25">
        <v>32</v>
      </c>
      <c r="B38" s="26" t="s">
        <v>23</v>
      </c>
      <c r="C38" s="26" t="s">
        <v>24</v>
      </c>
      <c r="D38" s="26" t="s">
        <v>25</v>
      </c>
      <c r="E38" s="27">
        <v>75000</v>
      </c>
      <c r="F38" s="28">
        <v>8401.6124999999993</v>
      </c>
      <c r="G38" s="29">
        <v>1.214487E-2</v>
      </c>
      <c r="H38" s="24" t="s">
        <v>151</v>
      </c>
    </row>
    <row r="39" spans="1:8" x14ac:dyDescent="0.2">
      <c r="A39" s="25">
        <v>33</v>
      </c>
      <c r="B39" s="26" t="s">
        <v>238</v>
      </c>
      <c r="C39" s="26" t="s">
        <v>239</v>
      </c>
      <c r="D39" s="26" t="s">
        <v>240</v>
      </c>
      <c r="E39" s="27">
        <v>427342</v>
      </c>
      <c r="F39" s="28">
        <v>8335.3057100000005</v>
      </c>
      <c r="G39" s="29">
        <v>1.2049020000000001E-2</v>
      </c>
      <c r="H39" s="24" t="s">
        <v>151</v>
      </c>
    </row>
    <row r="40" spans="1:8" x14ac:dyDescent="0.2">
      <c r="A40" s="25">
        <v>34</v>
      </c>
      <c r="B40" s="26" t="s">
        <v>215</v>
      </c>
      <c r="C40" s="26" t="s">
        <v>216</v>
      </c>
      <c r="D40" s="26" t="s">
        <v>75</v>
      </c>
      <c r="E40" s="27">
        <v>220000</v>
      </c>
      <c r="F40" s="28">
        <v>7899.21</v>
      </c>
      <c r="G40" s="29">
        <v>1.1418630000000001E-2</v>
      </c>
      <c r="H40" s="24" t="s">
        <v>151</v>
      </c>
    </row>
    <row r="41" spans="1:8" x14ac:dyDescent="0.2">
      <c r="A41" s="25">
        <v>35</v>
      </c>
      <c r="B41" s="26" t="s">
        <v>363</v>
      </c>
      <c r="C41" s="26" t="s">
        <v>364</v>
      </c>
      <c r="D41" s="26" t="s">
        <v>365</v>
      </c>
      <c r="E41" s="27">
        <v>1545000</v>
      </c>
      <c r="F41" s="28">
        <v>7365.7875000000004</v>
      </c>
      <c r="G41" s="29">
        <v>1.064755E-2</v>
      </c>
      <c r="H41" s="24" t="s">
        <v>151</v>
      </c>
    </row>
    <row r="42" spans="1:8" x14ac:dyDescent="0.2">
      <c r="A42" s="25">
        <v>36</v>
      </c>
      <c r="B42" s="26" t="s">
        <v>60</v>
      </c>
      <c r="C42" s="26" t="s">
        <v>61</v>
      </c>
      <c r="D42" s="26" t="s">
        <v>16</v>
      </c>
      <c r="E42" s="27">
        <v>534883</v>
      </c>
      <c r="F42" s="28">
        <v>7361.0598460000001</v>
      </c>
      <c r="G42" s="29">
        <v>1.0640709999999999E-2</v>
      </c>
      <c r="H42" s="24" t="s">
        <v>151</v>
      </c>
    </row>
    <row r="43" spans="1:8" ht="25.5" x14ac:dyDescent="0.2">
      <c r="A43" s="25">
        <v>37</v>
      </c>
      <c r="B43" s="26" t="s">
        <v>310</v>
      </c>
      <c r="C43" s="26" t="s">
        <v>311</v>
      </c>
      <c r="D43" s="26" t="s">
        <v>201</v>
      </c>
      <c r="E43" s="27">
        <v>174000</v>
      </c>
      <c r="F43" s="28">
        <v>7073.97</v>
      </c>
      <c r="G43" s="29">
        <v>1.0225710000000001E-2</v>
      </c>
      <c r="H43" s="24" t="s">
        <v>151</v>
      </c>
    </row>
    <row r="44" spans="1:8" ht="25.5" x14ac:dyDescent="0.2">
      <c r="A44" s="25">
        <v>38</v>
      </c>
      <c r="B44" s="26" t="s">
        <v>366</v>
      </c>
      <c r="C44" s="26" t="s">
        <v>367</v>
      </c>
      <c r="D44" s="26" t="s">
        <v>210</v>
      </c>
      <c r="E44" s="27">
        <v>575000</v>
      </c>
      <c r="F44" s="28">
        <v>6913.2250000000004</v>
      </c>
      <c r="G44" s="29">
        <v>9.9933499999999998E-3</v>
      </c>
      <c r="H44" s="24" t="s">
        <v>151</v>
      </c>
    </row>
    <row r="45" spans="1:8" x14ac:dyDescent="0.2">
      <c r="A45" s="25">
        <v>39</v>
      </c>
      <c r="B45" s="26" t="s">
        <v>89</v>
      </c>
      <c r="C45" s="26" t="s">
        <v>90</v>
      </c>
      <c r="D45" s="26" t="s">
        <v>44</v>
      </c>
      <c r="E45" s="27">
        <v>93000</v>
      </c>
      <c r="F45" s="28">
        <v>6901.7624999999998</v>
      </c>
      <c r="G45" s="29">
        <v>9.9767799999999993E-3</v>
      </c>
      <c r="H45" s="24" t="s">
        <v>151</v>
      </c>
    </row>
    <row r="46" spans="1:8" x14ac:dyDescent="0.2">
      <c r="A46" s="25">
        <v>40</v>
      </c>
      <c r="B46" s="26" t="s">
        <v>229</v>
      </c>
      <c r="C46" s="26" t="s">
        <v>230</v>
      </c>
      <c r="D46" s="26" t="s">
        <v>19</v>
      </c>
      <c r="E46" s="27">
        <v>1795775</v>
      </c>
      <c r="F46" s="28">
        <v>6879.6140249999999</v>
      </c>
      <c r="G46" s="29">
        <v>9.9447600000000004E-3</v>
      </c>
      <c r="H46" s="24" t="s">
        <v>151</v>
      </c>
    </row>
    <row r="47" spans="1:8" x14ac:dyDescent="0.2">
      <c r="A47" s="25">
        <v>41</v>
      </c>
      <c r="B47" s="26" t="s">
        <v>258</v>
      </c>
      <c r="C47" s="26" t="s">
        <v>259</v>
      </c>
      <c r="D47" s="26" t="s">
        <v>204</v>
      </c>
      <c r="E47" s="27">
        <v>700000</v>
      </c>
      <c r="F47" s="28">
        <v>6858.25</v>
      </c>
      <c r="G47" s="29">
        <v>9.9138799999999999E-3</v>
      </c>
      <c r="H47" s="24" t="s">
        <v>151</v>
      </c>
    </row>
    <row r="48" spans="1:8" x14ac:dyDescent="0.2">
      <c r="A48" s="25">
        <v>42</v>
      </c>
      <c r="B48" s="26" t="s">
        <v>100</v>
      </c>
      <c r="C48" s="26" t="s">
        <v>101</v>
      </c>
      <c r="D48" s="26" t="s">
        <v>36</v>
      </c>
      <c r="E48" s="27">
        <v>195000</v>
      </c>
      <c r="F48" s="28">
        <v>6793.2150000000001</v>
      </c>
      <c r="G48" s="29">
        <v>9.8198699999999996E-3</v>
      </c>
      <c r="H48" s="24" t="s">
        <v>151</v>
      </c>
    </row>
    <row r="49" spans="1:8" ht="25.5" x14ac:dyDescent="0.2">
      <c r="A49" s="25">
        <v>43</v>
      </c>
      <c r="B49" s="26" t="s">
        <v>291</v>
      </c>
      <c r="C49" s="26" t="s">
        <v>292</v>
      </c>
      <c r="D49" s="26" t="s">
        <v>113</v>
      </c>
      <c r="E49" s="27">
        <v>550000</v>
      </c>
      <c r="F49" s="28">
        <v>6786.7250000000004</v>
      </c>
      <c r="G49" s="29">
        <v>9.8104899999999998E-3</v>
      </c>
      <c r="H49" s="24" t="s">
        <v>151</v>
      </c>
    </row>
    <row r="50" spans="1:8" x14ac:dyDescent="0.2">
      <c r="A50" s="25">
        <v>44</v>
      </c>
      <c r="B50" s="26" t="s">
        <v>368</v>
      </c>
      <c r="C50" s="26" t="s">
        <v>369</v>
      </c>
      <c r="D50" s="26" t="s">
        <v>277</v>
      </c>
      <c r="E50" s="27">
        <v>825000</v>
      </c>
      <c r="F50" s="28">
        <v>6488.2124999999996</v>
      </c>
      <c r="G50" s="29">
        <v>9.3789800000000003E-3</v>
      </c>
      <c r="H50" s="24" t="s">
        <v>151</v>
      </c>
    </row>
    <row r="51" spans="1:8" x14ac:dyDescent="0.2">
      <c r="A51" s="25">
        <v>45</v>
      </c>
      <c r="B51" s="26" t="s">
        <v>314</v>
      </c>
      <c r="C51" s="26" t="s">
        <v>315</v>
      </c>
      <c r="D51" s="26" t="s">
        <v>75</v>
      </c>
      <c r="E51" s="27">
        <v>950000</v>
      </c>
      <c r="F51" s="28">
        <v>6380.2</v>
      </c>
      <c r="G51" s="29">
        <v>9.2228399999999995E-3</v>
      </c>
      <c r="H51" s="24" t="s">
        <v>151</v>
      </c>
    </row>
    <row r="52" spans="1:8" x14ac:dyDescent="0.2">
      <c r="A52" s="25">
        <v>46</v>
      </c>
      <c r="B52" s="26" t="s">
        <v>91</v>
      </c>
      <c r="C52" s="26" t="s">
        <v>92</v>
      </c>
      <c r="D52" s="26" t="s">
        <v>44</v>
      </c>
      <c r="E52" s="27">
        <v>830000</v>
      </c>
      <c r="F52" s="28">
        <v>6371.4949999999999</v>
      </c>
      <c r="G52" s="29">
        <v>9.2102599999999996E-3</v>
      </c>
      <c r="H52" s="24" t="s">
        <v>151</v>
      </c>
    </row>
    <row r="53" spans="1:8" x14ac:dyDescent="0.2">
      <c r="A53" s="25">
        <v>47</v>
      </c>
      <c r="B53" s="26" t="s">
        <v>119</v>
      </c>
      <c r="C53" s="26" t="s">
        <v>120</v>
      </c>
      <c r="D53" s="26" t="s">
        <v>75</v>
      </c>
      <c r="E53" s="27">
        <v>176000</v>
      </c>
      <c r="F53" s="28">
        <v>6308.192</v>
      </c>
      <c r="G53" s="29">
        <v>9.1187500000000001E-3</v>
      </c>
      <c r="H53" s="24" t="s">
        <v>151</v>
      </c>
    </row>
    <row r="54" spans="1:8" x14ac:dyDescent="0.2">
      <c r="A54" s="25">
        <v>48</v>
      </c>
      <c r="B54" s="26" t="s">
        <v>370</v>
      </c>
      <c r="C54" s="26" t="s">
        <v>371</v>
      </c>
      <c r="D54" s="26" t="s">
        <v>30</v>
      </c>
      <c r="E54" s="27">
        <v>140000</v>
      </c>
      <c r="F54" s="28">
        <v>6267.59</v>
      </c>
      <c r="G54" s="29">
        <v>9.06006E-3</v>
      </c>
      <c r="H54" s="24" t="s">
        <v>151</v>
      </c>
    </row>
    <row r="55" spans="1:8" x14ac:dyDescent="0.2">
      <c r="A55" s="25">
        <v>49</v>
      </c>
      <c r="B55" s="26" t="s">
        <v>372</v>
      </c>
      <c r="C55" s="26" t="s">
        <v>373</v>
      </c>
      <c r="D55" s="26" t="s">
        <v>374</v>
      </c>
      <c r="E55" s="27">
        <v>385000</v>
      </c>
      <c r="F55" s="28">
        <v>6234.1125000000002</v>
      </c>
      <c r="G55" s="29">
        <v>9.0116599999999995E-3</v>
      </c>
      <c r="H55" s="24" t="s">
        <v>151</v>
      </c>
    </row>
    <row r="56" spans="1:8" x14ac:dyDescent="0.2">
      <c r="A56" s="25">
        <v>50</v>
      </c>
      <c r="B56" s="26" t="s">
        <v>375</v>
      </c>
      <c r="C56" s="26" t="s">
        <v>376</v>
      </c>
      <c r="D56" s="26" t="s">
        <v>33</v>
      </c>
      <c r="E56" s="27">
        <v>500000</v>
      </c>
      <c r="F56" s="28">
        <v>6177.75</v>
      </c>
      <c r="G56" s="29">
        <v>8.9301899999999993E-3</v>
      </c>
      <c r="H56" s="24" t="s">
        <v>151</v>
      </c>
    </row>
    <row r="57" spans="1:8" x14ac:dyDescent="0.2">
      <c r="A57" s="25">
        <v>51</v>
      </c>
      <c r="B57" s="26" t="s">
        <v>78</v>
      </c>
      <c r="C57" s="26" t="s">
        <v>79</v>
      </c>
      <c r="D57" s="26" t="s">
        <v>36</v>
      </c>
      <c r="E57" s="27">
        <v>550300</v>
      </c>
      <c r="F57" s="28">
        <v>6172.9902499999998</v>
      </c>
      <c r="G57" s="29">
        <v>8.9233100000000003E-3</v>
      </c>
      <c r="H57" s="24" t="s">
        <v>151</v>
      </c>
    </row>
    <row r="58" spans="1:8" x14ac:dyDescent="0.2">
      <c r="A58" s="25">
        <v>52</v>
      </c>
      <c r="B58" s="26" t="s">
        <v>283</v>
      </c>
      <c r="C58" s="26" t="s">
        <v>284</v>
      </c>
      <c r="D58" s="26" t="s">
        <v>57</v>
      </c>
      <c r="E58" s="27">
        <v>370340</v>
      </c>
      <c r="F58" s="28">
        <v>6112.6468699999996</v>
      </c>
      <c r="G58" s="29">
        <v>8.8360799999999996E-3</v>
      </c>
      <c r="H58" s="24" t="s">
        <v>151</v>
      </c>
    </row>
    <row r="59" spans="1:8" x14ac:dyDescent="0.2">
      <c r="A59" s="25">
        <v>53</v>
      </c>
      <c r="B59" s="26" t="s">
        <v>192</v>
      </c>
      <c r="C59" s="26" t="s">
        <v>193</v>
      </c>
      <c r="D59" s="26" t="s">
        <v>33</v>
      </c>
      <c r="E59" s="27">
        <v>829572</v>
      </c>
      <c r="F59" s="28">
        <v>6009.8343539999996</v>
      </c>
      <c r="G59" s="29">
        <v>8.6874599999999993E-3</v>
      </c>
      <c r="H59" s="24" t="s">
        <v>151</v>
      </c>
    </row>
    <row r="60" spans="1:8" x14ac:dyDescent="0.2">
      <c r="A60" s="25">
        <v>54</v>
      </c>
      <c r="B60" s="26" t="s">
        <v>377</v>
      </c>
      <c r="C60" s="26" t="s">
        <v>378</v>
      </c>
      <c r="D60" s="26" t="s">
        <v>379</v>
      </c>
      <c r="E60" s="27">
        <v>200000</v>
      </c>
      <c r="F60" s="28">
        <v>5991.7</v>
      </c>
      <c r="G60" s="29">
        <v>8.6612500000000005E-3</v>
      </c>
      <c r="H60" s="24" t="s">
        <v>151</v>
      </c>
    </row>
    <row r="61" spans="1:8" x14ac:dyDescent="0.2">
      <c r="A61" s="25">
        <v>55</v>
      </c>
      <c r="B61" s="26" t="s">
        <v>42</v>
      </c>
      <c r="C61" s="26" t="s">
        <v>43</v>
      </c>
      <c r="D61" s="26" t="s">
        <v>44</v>
      </c>
      <c r="E61" s="27">
        <v>340000</v>
      </c>
      <c r="F61" s="28">
        <v>5971.08</v>
      </c>
      <c r="G61" s="29">
        <v>8.6314400000000006E-3</v>
      </c>
      <c r="H61" s="24" t="s">
        <v>151</v>
      </c>
    </row>
    <row r="62" spans="1:8" x14ac:dyDescent="0.2">
      <c r="A62" s="25">
        <v>56</v>
      </c>
      <c r="B62" s="26" t="s">
        <v>40</v>
      </c>
      <c r="C62" s="26" t="s">
        <v>41</v>
      </c>
      <c r="D62" s="26" t="s">
        <v>19</v>
      </c>
      <c r="E62" s="27">
        <v>2012000</v>
      </c>
      <c r="F62" s="28">
        <v>5877.0519999999997</v>
      </c>
      <c r="G62" s="29">
        <v>8.4955199999999995E-3</v>
      </c>
      <c r="H62" s="24" t="s">
        <v>151</v>
      </c>
    </row>
    <row r="63" spans="1:8" x14ac:dyDescent="0.2">
      <c r="A63" s="25">
        <v>57</v>
      </c>
      <c r="B63" s="26" t="s">
        <v>111</v>
      </c>
      <c r="C63" s="26" t="s">
        <v>112</v>
      </c>
      <c r="D63" s="26" t="s">
        <v>113</v>
      </c>
      <c r="E63" s="27">
        <v>1100000</v>
      </c>
      <c r="F63" s="28">
        <v>5858.6</v>
      </c>
      <c r="G63" s="29">
        <v>8.46884E-3</v>
      </c>
      <c r="H63" s="24" t="s">
        <v>151</v>
      </c>
    </row>
    <row r="64" spans="1:8" ht="25.5" x14ac:dyDescent="0.2">
      <c r="A64" s="25">
        <v>58</v>
      </c>
      <c r="B64" s="26" t="s">
        <v>222</v>
      </c>
      <c r="C64" s="26" t="s">
        <v>223</v>
      </c>
      <c r="D64" s="26" t="s">
        <v>224</v>
      </c>
      <c r="E64" s="27">
        <v>900000</v>
      </c>
      <c r="F64" s="28">
        <v>5804.55</v>
      </c>
      <c r="G64" s="29">
        <v>8.3907099999999991E-3</v>
      </c>
      <c r="H64" s="24" t="s">
        <v>151</v>
      </c>
    </row>
    <row r="65" spans="1:8" x14ac:dyDescent="0.2">
      <c r="A65" s="25">
        <v>59</v>
      </c>
      <c r="B65" s="26" t="s">
        <v>304</v>
      </c>
      <c r="C65" s="26" t="s">
        <v>305</v>
      </c>
      <c r="D65" s="26" t="s">
        <v>301</v>
      </c>
      <c r="E65" s="27">
        <v>501344</v>
      </c>
      <c r="F65" s="28">
        <v>5684.990288</v>
      </c>
      <c r="G65" s="29">
        <v>8.2178900000000003E-3</v>
      </c>
      <c r="H65" s="24" t="s">
        <v>151</v>
      </c>
    </row>
    <row r="66" spans="1:8" x14ac:dyDescent="0.2">
      <c r="A66" s="25">
        <v>60</v>
      </c>
      <c r="B66" s="26" t="s">
        <v>139</v>
      </c>
      <c r="C66" s="26" t="s">
        <v>140</v>
      </c>
      <c r="D66" s="26" t="s">
        <v>44</v>
      </c>
      <c r="E66" s="27">
        <v>2250000</v>
      </c>
      <c r="F66" s="28">
        <v>5649.5249999999996</v>
      </c>
      <c r="G66" s="29">
        <v>8.1666199999999994E-3</v>
      </c>
      <c r="H66" s="24" t="s">
        <v>151</v>
      </c>
    </row>
    <row r="67" spans="1:8" ht="25.5" x14ac:dyDescent="0.2">
      <c r="A67" s="25">
        <v>61</v>
      </c>
      <c r="B67" s="26" t="s">
        <v>380</v>
      </c>
      <c r="C67" s="26" t="s">
        <v>381</v>
      </c>
      <c r="D67" s="26" t="s">
        <v>210</v>
      </c>
      <c r="E67" s="27">
        <v>425000</v>
      </c>
      <c r="F67" s="28">
        <v>5366.05</v>
      </c>
      <c r="G67" s="29">
        <v>7.7568400000000001E-3</v>
      </c>
      <c r="H67" s="24" t="s">
        <v>151</v>
      </c>
    </row>
    <row r="68" spans="1:8" ht="25.5" x14ac:dyDescent="0.2">
      <c r="A68" s="25">
        <v>62</v>
      </c>
      <c r="B68" s="26" t="s">
        <v>382</v>
      </c>
      <c r="C68" s="26" t="s">
        <v>383</v>
      </c>
      <c r="D68" s="26" t="s">
        <v>104</v>
      </c>
      <c r="E68" s="27">
        <v>1700000</v>
      </c>
      <c r="F68" s="28">
        <v>5296.35</v>
      </c>
      <c r="G68" s="29">
        <v>7.6560899999999999E-3</v>
      </c>
      <c r="H68" s="24" t="s">
        <v>151</v>
      </c>
    </row>
    <row r="69" spans="1:8" x14ac:dyDescent="0.2">
      <c r="A69" s="25">
        <v>63</v>
      </c>
      <c r="B69" s="26" t="s">
        <v>295</v>
      </c>
      <c r="C69" s="26" t="s">
        <v>296</v>
      </c>
      <c r="D69" s="26" t="s">
        <v>204</v>
      </c>
      <c r="E69" s="27">
        <v>176000</v>
      </c>
      <c r="F69" s="28">
        <v>5285.1040000000003</v>
      </c>
      <c r="G69" s="29">
        <v>7.6398300000000002E-3</v>
      </c>
      <c r="H69" s="24" t="s">
        <v>151</v>
      </c>
    </row>
    <row r="70" spans="1:8" x14ac:dyDescent="0.2">
      <c r="A70" s="25">
        <v>64</v>
      </c>
      <c r="B70" s="26" t="s">
        <v>384</v>
      </c>
      <c r="C70" s="26" t="s">
        <v>385</v>
      </c>
      <c r="D70" s="26" t="s">
        <v>365</v>
      </c>
      <c r="E70" s="27">
        <v>210000</v>
      </c>
      <c r="F70" s="28">
        <v>5241.915</v>
      </c>
      <c r="G70" s="29">
        <v>7.5773999999999998E-3</v>
      </c>
      <c r="H70" s="24" t="s">
        <v>151</v>
      </c>
    </row>
    <row r="71" spans="1:8" x14ac:dyDescent="0.2">
      <c r="A71" s="25">
        <v>65</v>
      </c>
      <c r="B71" s="26" t="s">
        <v>312</v>
      </c>
      <c r="C71" s="26" t="s">
        <v>313</v>
      </c>
      <c r="D71" s="26" t="s">
        <v>277</v>
      </c>
      <c r="E71" s="27">
        <v>5663245</v>
      </c>
      <c r="F71" s="28">
        <v>4950.2424545000003</v>
      </c>
      <c r="G71" s="29">
        <v>7.1557799999999996E-3</v>
      </c>
      <c r="H71" s="24" t="s">
        <v>151</v>
      </c>
    </row>
    <row r="72" spans="1:8" x14ac:dyDescent="0.2">
      <c r="A72" s="25">
        <v>66</v>
      </c>
      <c r="B72" s="26" t="s">
        <v>293</v>
      </c>
      <c r="C72" s="26" t="s">
        <v>294</v>
      </c>
      <c r="D72" s="26" t="s">
        <v>75</v>
      </c>
      <c r="E72" s="27">
        <v>370000</v>
      </c>
      <c r="F72" s="28">
        <v>4929.3249999999998</v>
      </c>
      <c r="G72" s="29">
        <v>7.1255399999999997E-3</v>
      </c>
      <c r="H72" s="24" t="s">
        <v>151</v>
      </c>
    </row>
    <row r="73" spans="1:8" x14ac:dyDescent="0.2">
      <c r="A73" s="25">
        <v>67</v>
      </c>
      <c r="B73" s="26" t="s">
        <v>386</v>
      </c>
      <c r="C73" s="26" t="s">
        <v>387</v>
      </c>
      <c r="D73" s="26" t="s">
        <v>33</v>
      </c>
      <c r="E73" s="27">
        <v>146498</v>
      </c>
      <c r="F73" s="28">
        <v>4759.7200199999997</v>
      </c>
      <c r="G73" s="29">
        <v>6.8803700000000002E-3</v>
      </c>
      <c r="H73" s="24" t="s">
        <v>151</v>
      </c>
    </row>
    <row r="74" spans="1:8" x14ac:dyDescent="0.2">
      <c r="A74" s="25">
        <v>68</v>
      </c>
      <c r="B74" s="26" t="s">
        <v>137</v>
      </c>
      <c r="C74" s="26" t="s">
        <v>138</v>
      </c>
      <c r="D74" s="26" t="s">
        <v>97</v>
      </c>
      <c r="E74" s="27">
        <v>1400000</v>
      </c>
      <c r="F74" s="28">
        <v>4703.3</v>
      </c>
      <c r="G74" s="29">
        <v>6.7988099999999997E-3</v>
      </c>
      <c r="H74" s="24" t="s">
        <v>151</v>
      </c>
    </row>
    <row r="75" spans="1:8" x14ac:dyDescent="0.2">
      <c r="A75" s="25">
        <v>69</v>
      </c>
      <c r="B75" s="26" t="s">
        <v>330</v>
      </c>
      <c r="C75" s="26" t="s">
        <v>331</v>
      </c>
      <c r="D75" s="26" t="s">
        <v>33</v>
      </c>
      <c r="E75" s="27">
        <v>346000</v>
      </c>
      <c r="F75" s="28">
        <v>4175.8739999999998</v>
      </c>
      <c r="G75" s="29">
        <v>6.0363999999999999E-3</v>
      </c>
      <c r="H75" s="24" t="s">
        <v>151</v>
      </c>
    </row>
    <row r="76" spans="1:8" x14ac:dyDescent="0.2">
      <c r="A76" s="25">
        <v>70</v>
      </c>
      <c r="B76" s="26" t="s">
        <v>264</v>
      </c>
      <c r="C76" s="26" t="s">
        <v>265</v>
      </c>
      <c r="D76" s="26" t="s">
        <v>22</v>
      </c>
      <c r="E76" s="27">
        <v>235000</v>
      </c>
      <c r="F76" s="28">
        <v>3550.145</v>
      </c>
      <c r="G76" s="29">
        <v>5.1318800000000001E-3</v>
      </c>
      <c r="H76" s="24" t="s">
        <v>151</v>
      </c>
    </row>
    <row r="77" spans="1:8" x14ac:dyDescent="0.2">
      <c r="A77" s="25">
        <v>71</v>
      </c>
      <c r="B77" s="26" t="s">
        <v>114</v>
      </c>
      <c r="C77" s="26" t="s">
        <v>115</v>
      </c>
      <c r="D77" s="26" t="s">
        <v>116</v>
      </c>
      <c r="E77" s="27">
        <v>825000</v>
      </c>
      <c r="F77" s="28">
        <v>3435.3</v>
      </c>
      <c r="G77" s="29">
        <v>4.9658699999999998E-3</v>
      </c>
      <c r="H77" s="24" t="s">
        <v>151</v>
      </c>
    </row>
    <row r="78" spans="1:8" x14ac:dyDescent="0.2">
      <c r="A78" s="25">
        <v>72</v>
      </c>
      <c r="B78" s="26" t="s">
        <v>245</v>
      </c>
      <c r="C78" s="26" t="s">
        <v>246</v>
      </c>
      <c r="D78" s="26" t="s">
        <v>113</v>
      </c>
      <c r="E78" s="27">
        <v>1200000</v>
      </c>
      <c r="F78" s="28">
        <v>3280.8</v>
      </c>
      <c r="G78" s="29">
        <v>4.74253E-3</v>
      </c>
      <c r="H78" s="24" t="s">
        <v>151</v>
      </c>
    </row>
    <row r="79" spans="1:8" ht="25.5" x14ac:dyDescent="0.2">
      <c r="A79" s="25">
        <v>73</v>
      </c>
      <c r="B79" s="26" t="s">
        <v>388</v>
      </c>
      <c r="C79" s="26" t="s">
        <v>389</v>
      </c>
      <c r="D79" s="26" t="s">
        <v>25</v>
      </c>
      <c r="E79" s="27">
        <v>120100</v>
      </c>
      <c r="F79" s="28">
        <v>3130.1062499999998</v>
      </c>
      <c r="G79" s="29">
        <v>4.5247000000000004E-3</v>
      </c>
      <c r="H79" s="24" t="s">
        <v>151</v>
      </c>
    </row>
    <row r="80" spans="1:8" x14ac:dyDescent="0.2">
      <c r="A80" s="25">
        <v>74</v>
      </c>
      <c r="B80" s="26" t="s">
        <v>66</v>
      </c>
      <c r="C80" s="26" t="s">
        <v>67</v>
      </c>
      <c r="D80" s="26" t="s">
        <v>22</v>
      </c>
      <c r="E80" s="27">
        <v>650000</v>
      </c>
      <c r="F80" s="28">
        <v>2691.9749999999999</v>
      </c>
      <c r="G80" s="29">
        <v>3.89136E-3</v>
      </c>
      <c r="H80" s="24" t="s">
        <v>151</v>
      </c>
    </row>
    <row r="81" spans="1:8" x14ac:dyDescent="0.2">
      <c r="A81" s="25">
        <v>75</v>
      </c>
      <c r="B81" s="26" t="s">
        <v>390</v>
      </c>
      <c r="C81" s="26" t="s">
        <v>391</v>
      </c>
      <c r="D81" s="26" t="s">
        <v>113</v>
      </c>
      <c r="E81" s="27">
        <v>1429646</v>
      </c>
      <c r="F81" s="28">
        <v>1942.4600201999999</v>
      </c>
      <c r="G81" s="29">
        <v>2.8079099999999998E-3</v>
      </c>
      <c r="H81" s="24" t="s">
        <v>151</v>
      </c>
    </row>
    <row r="82" spans="1:8" x14ac:dyDescent="0.2">
      <c r="A82" s="25">
        <v>76</v>
      </c>
      <c r="B82" s="26" t="s">
        <v>392</v>
      </c>
      <c r="C82" s="26" t="s">
        <v>393</v>
      </c>
      <c r="D82" s="26" t="s">
        <v>75</v>
      </c>
      <c r="E82" s="27">
        <v>147456</v>
      </c>
      <c r="F82" s="28">
        <v>1698.9143039999999</v>
      </c>
      <c r="G82" s="29">
        <v>2.4558499999999999E-3</v>
      </c>
      <c r="H82" s="24" t="s">
        <v>151</v>
      </c>
    </row>
    <row r="83" spans="1:8" x14ac:dyDescent="0.2">
      <c r="A83" s="25">
        <v>77</v>
      </c>
      <c r="B83" s="26" t="s">
        <v>196</v>
      </c>
      <c r="C83" s="26" t="s">
        <v>197</v>
      </c>
      <c r="D83" s="26" t="s">
        <v>198</v>
      </c>
      <c r="E83" s="27">
        <v>16000</v>
      </c>
      <c r="F83" s="28">
        <v>1087.2639999999999</v>
      </c>
      <c r="G83" s="29">
        <v>1.57168E-3</v>
      </c>
      <c r="H83" s="24" t="s">
        <v>151</v>
      </c>
    </row>
    <row r="84" spans="1:8" x14ac:dyDescent="0.2">
      <c r="A84" s="22"/>
      <c r="B84" s="22"/>
      <c r="C84" s="23" t="s">
        <v>150</v>
      </c>
      <c r="D84" s="22"/>
      <c r="E84" s="22" t="s">
        <v>151</v>
      </c>
      <c r="F84" s="30">
        <v>658466.71514480002</v>
      </c>
      <c r="G84" s="31">
        <v>0.95184046</v>
      </c>
      <c r="H84" s="24" t="s">
        <v>151</v>
      </c>
    </row>
    <row r="85" spans="1:8" x14ac:dyDescent="0.2">
      <c r="A85" s="22"/>
      <c r="B85" s="22"/>
      <c r="C85" s="32"/>
      <c r="D85" s="22"/>
      <c r="E85" s="22"/>
      <c r="F85" s="33"/>
      <c r="G85" s="33"/>
      <c r="H85" s="24" t="s">
        <v>151</v>
      </c>
    </row>
    <row r="86" spans="1:8" x14ac:dyDescent="0.2">
      <c r="A86" s="22"/>
      <c r="B86" s="22"/>
      <c r="C86" s="23" t="s">
        <v>152</v>
      </c>
      <c r="D86" s="22"/>
      <c r="E86" s="22"/>
      <c r="F86" s="22"/>
      <c r="G86" s="22"/>
      <c r="H86" s="24" t="s">
        <v>151</v>
      </c>
    </row>
    <row r="87" spans="1:8" x14ac:dyDescent="0.2">
      <c r="A87" s="22"/>
      <c r="B87" s="22"/>
      <c r="C87" s="23" t="s">
        <v>150</v>
      </c>
      <c r="D87" s="22"/>
      <c r="E87" s="22" t="s">
        <v>151</v>
      </c>
      <c r="F87" s="34" t="s">
        <v>153</v>
      </c>
      <c r="G87" s="31">
        <v>0</v>
      </c>
      <c r="H87" s="24" t="s">
        <v>151</v>
      </c>
    </row>
    <row r="88" spans="1:8" x14ac:dyDescent="0.2">
      <c r="A88" s="22"/>
      <c r="B88" s="22"/>
      <c r="C88" s="32"/>
      <c r="D88" s="22"/>
      <c r="E88" s="22"/>
      <c r="F88" s="33"/>
      <c r="G88" s="33"/>
      <c r="H88" s="24" t="s">
        <v>151</v>
      </c>
    </row>
    <row r="89" spans="1:8" x14ac:dyDescent="0.2">
      <c r="A89" s="22"/>
      <c r="B89" s="22"/>
      <c r="C89" s="23" t="s">
        <v>154</v>
      </c>
      <c r="D89" s="22"/>
      <c r="E89" s="22"/>
      <c r="F89" s="22"/>
      <c r="G89" s="22"/>
      <c r="H89" s="24" t="s">
        <v>151</v>
      </c>
    </row>
    <row r="90" spans="1:8" x14ac:dyDescent="0.2">
      <c r="A90" s="22"/>
      <c r="B90" s="22"/>
      <c r="C90" s="23" t="s">
        <v>150</v>
      </c>
      <c r="D90" s="22"/>
      <c r="E90" s="22" t="s">
        <v>151</v>
      </c>
      <c r="F90" s="34" t="s">
        <v>153</v>
      </c>
      <c r="G90" s="31">
        <v>0</v>
      </c>
      <c r="H90" s="24" t="s">
        <v>151</v>
      </c>
    </row>
    <row r="91" spans="1:8" x14ac:dyDescent="0.2">
      <c r="A91" s="22"/>
      <c r="B91" s="22"/>
      <c r="C91" s="32"/>
      <c r="D91" s="22"/>
      <c r="E91" s="22"/>
      <c r="F91" s="33"/>
      <c r="G91" s="33"/>
      <c r="H91" s="24" t="s">
        <v>151</v>
      </c>
    </row>
    <row r="92" spans="1:8" x14ac:dyDescent="0.2">
      <c r="A92" s="22"/>
      <c r="B92" s="22"/>
      <c r="C92" s="23" t="s">
        <v>155</v>
      </c>
      <c r="D92" s="22"/>
      <c r="E92" s="22"/>
      <c r="F92" s="22"/>
      <c r="G92" s="22"/>
      <c r="H92" s="24" t="s">
        <v>151</v>
      </c>
    </row>
    <row r="93" spans="1:8" x14ac:dyDescent="0.2">
      <c r="A93" s="22"/>
      <c r="B93" s="22"/>
      <c r="C93" s="23" t="s">
        <v>150</v>
      </c>
      <c r="D93" s="22"/>
      <c r="E93" s="22" t="s">
        <v>151</v>
      </c>
      <c r="F93" s="34" t="s">
        <v>153</v>
      </c>
      <c r="G93" s="31">
        <v>0</v>
      </c>
      <c r="H93" s="24" t="s">
        <v>151</v>
      </c>
    </row>
    <row r="94" spans="1:8" x14ac:dyDescent="0.2">
      <c r="A94" s="22"/>
      <c r="B94" s="22"/>
      <c r="C94" s="32"/>
      <c r="D94" s="22"/>
      <c r="E94" s="22"/>
      <c r="F94" s="33"/>
      <c r="G94" s="33"/>
      <c r="H94" s="24" t="s">
        <v>151</v>
      </c>
    </row>
    <row r="95" spans="1:8" x14ac:dyDescent="0.2">
      <c r="A95" s="22"/>
      <c r="B95" s="22"/>
      <c r="C95" s="23" t="s">
        <v>156</v>
      </c>
      <c r="D95" s="22"/>
      <c r="E95" s="22"/>
      <c r="F95" s="33"/>
      <c r="G95" s="33"/>
      <c r="H95" s="24" t="s">
        <v>151</v>
      </c>
    </row>
    <row r="96" spans="1:8" x14ac:dyDescent="0.2">
      <c r="A96" s="22"/>
      <c r="B96" s="22"/>
      <c r="C96" s="23" t="s">
        <v>150</v>
      </c>
      <c r="D96" s="22"/>
      <c r="E96" s="22" t="s">
        <v>151</v>
      </c>
      <c r="F96" s="34" t="s">
        <v>153</v>
      </c>
      <c r="G96" s="31">
        <v>0</v>
      </c>
      <c r="H96" s="24" t="s">
        <v>151</v>
      </c>
    </row>
    <row r="97" spans="1:8" x14ac:dyDescent="0.2">
      <c r="A97" s="22"/>
      <c r="B97" s="22"/>
      <c r="C97" s="32"/>
      <c r="D97" s="22"/>
      <c r="E97" s="22"/>
      <c r="F97" s="33"/>
      <c r="G97" s="33"/>
      <c r="H97" s="24" t="s">
        <v>151</v>
      </c>
    </row>
    <row r="98" spans="1:8" x14ac:dyDescent="0.2">
      <c r="A98" s="22"/>
      <c r="B98" s="22"/>
      <c r="C98" s="23" t="s">
        <v>157</v>
      </c>
      <c r="D98" s="22"/>
      <c r="E98" s="22"/>
      <c r="F98" s="33"/>
      <c r="G98" s="33"/>
      <c r="H98" s="24" t="s">
        <v>151</v>
      </c>
    </row>
    <row r="99" spans="1:8" x14ac:dyDescent="0.2">
      <c r="A99" s="22"/>
      <c r="B99" s="22"/>
      <c r="C99" s="23" t="s">
        <v>150</v>
      </c>
      <c r="D99" s="22"/>
      <c r="E99" s="22" t="s">
        <v>151</v>
      </c>
      <c r="F99" s="34" t="s">
        <v>153</v>
      </c>
      <c r="G99" s="31">
        <v>0</v>
      </c>
      <c r="H99" s="24" t="s">
        <v>151</v>
      </c>
    </row>
    <row r="100" spans="1:8" x14ac:dyDescent="0.2">
      <c r="A100" s="22"/>
      <c r="B100" s="22"/>
      <c r="C100" s="32"/>
      <c r="D100" s="22"/>
      <c r="E100" s="22"/>
      <c r="F100" s="33"/>
      <c r="G100" s="33"/>
      <c r="H100" s="24" t="s">
        <v>151</v>
      </c>
    </row>
    <row r="101" spans="1:8" x14ac:dyDescent="0.2">
      <c r="A101" s="22"/>
      <c r="B101" s="22"/>
      <c r="C101" s="23" t="s">
        <v>158</v>
      </c>
      <c r="D101" s="22"/>
      <c r="E101" s="22"/>
      <c r="F101" s="30">
        <v>658466.71514480002</v>
      </c>
      <c r="G101" s="31">
        <v>0.95184046</v>
      </c>
      <c r="H101" s="24" t="s">
        <v>151</v>
      </c>
    </row>
    <row r="102" spans="1:8" x14ac:dyDescent="0.2">
      <c r="A102" s="22"/>
      <c r="B102" s="22"/>
      <c r="C102" s="32"/>
      <c r="D102" s="22"/>
      <c r="E102" s="22"/>
      <c r="F102" s="33"/>
      <c r="G102" s="33"/>
      <c r="H102" s="24" t="s">
        <v>151</v>
      </c>
    </row>
    <row r="103" spans="1:8" x14ac:dyDescent="0.2">
      <c r="A103" s="22"/>
      <c r="B103" s="22"/>
      <c r="C103" s="23" t="s">
        <v>159</v>
      </c>
      <c r="D103" s="22"/>
      <c r="E103" s="22"/>
      <c r="F103" s="33"/>
      <c r="G103" s="33"/>
      <c r="H103" s="24" t="s">
        <v>151</v>
      </c>
    </row>
    <row r="104" spans="1:8" x14ac:dyDescent="0.2">
      <c r="A104" s="22"/>
      <c r="B104" s="22"/>
      <c r="C104" s="23" t="s">
        <v>10</v>
      </c>
      <c r="D104" s="22"/>
      <c r="E104" s="22"/>
      <c r="F104" s="33"/>
      <c r="G104" s="33"/>
      <c r="H104" s="24" t="s">
        <v>151</v>
      </c>
    </row>
    <row r="105" spans="1:8" x14ac:dyDescent="0.2">
      <c r="A105" s="22"/>
      <c r="B105" s="22"/>
      <c r="C105" s="23" t="s">
        <v>150</v>
      </c>
      <c r="D105" s="22"/>
      <c r="E105" s="22" t="s">
        <v>151</v>
      </c>
      <c r="F105" s="34" t="s">
        <v>153</v>
      </c>
      <c r="G105" s="31">
        <v>0</v>
      </c>
      <c r="H105" s="24" t="s">
        <v>151</v>
      </c>
    </row>
    <row r="106" spans="1:8" x14ac:dyDescent="0.2">
      <c r="A106" s="22"/>
      <c r="B106" s="22"/>
      <c r="C106" s="32"/>
      <c r="D106" s="22"/>
      <c r="E106" s="22"/>
      <c r="F106" s="33"/>
      <c r="G106" s="33"/>
      <c r="H106" s="24" t="s">
        <v>151</v>
      </c>
    </row>
    <row r="107" spans="1:8" x14ac:dyDescent="0.2">
      <c r="A107" s="22"/>
      <c r="B107" s="22"/>
      <c r="C107" s="23" t="s">
        <v>160</v>
      </c>
      <c r="D107" s="22"/>
      <c r="E107" s="22"/>
      <c r="F107" s="22"/>
      <c r="G107" s="22"/>
      <c r="H107" s="24" t="s">
        <v>151</v>
      </c>
    </row>
    <row r="108" spans="1:8" x14ac:dyDescent="0.2">
      <c r="A108" s="22"/>
      <c r="B108" s="22"/>
      <c r="C108" s="23" t="s">
        <v>150</v>
      </c>
      <c r="D108" s="22"/>
      <c r="E108" s="22" t="s">
        <v>151</v>
      </c>
      <c r="F108" s="34" t="s">
        <v>153</v>
      </c>
      <c r="G108" s="31">
        <v>0</v>
      </c>
      <c r="H108" s="24" t="s">
        <v>151</v>
      </c>
    </row>
    <row r="109" spans="1:8" x14ac:dyDescent="0.2">
      <c r="A109" s="22"/>
      <c r="B109" s="22"/>
      <c r="C109" s="32"/>
      <c r="D109" s="22"/>
      <c r="E109" s="22"/>
      <c r="F109" s="33"/>
      <c r="G109" s="33"/>
      <c r="H109" s="24" t="s">
        <v>151</v>
      </c>
    </row>
    <row r="110" spans="1:8" x14ac:dyDescent="0.2">
      <c r="A110" s="22"/>
      <c r="B110" s="22"/>
      <c r="C110" s="23" t="s">
        <v>161</v>
      </c>
      <c r="D110" s="22"/>
      <c r="E110" s="22"/>
      <c r="F110" s="22"/>
      <c r="G110" s="22"/>
      <c r="H110" s="24" t="s">
        <v>151</v>
      </c>
    </row>
    <row r="111" spans="1:8" x14ac:dyDescent="0.2">
      <c r="A111" s="22"/>
      <c r="B111" s="22"/>
      <c r="C111" s="23" t="s">
        <v>150</v>
      </c>
      <c r="D111" s="22"/>
      <c r="E111" s="22" t="s">
        <v>151</v>
      </c>
      <c r="F111" s="34" t="s">
        <v>153</v>
      </c>
      <c r="G111" s="31">
        <v>0</v>
      </c>
      <c r="H111" s="24" t="s">
        <v>151</v>
      </c>
    </row>
    <row r="112" spans="1:8" x14ac:dyDescent="0.2">
      <c r="A112" s="22"/>
      <c r="B112" s="22"/>
      <c r="C112" s="32"/>
      <c r="D112" s="22"/>
      <c r="E112" s="22"/>
      <c r="F112" s="33"/>
      <c r="G112" s="33"/>
      <c r="H112" s="24" t="s">
        <v>151</v>
      </c>
    </row>
    <row r="113" spans="1:8" x14ac:dyDescent="0.2">
      <c r="A113" s="22"/>
      <c r="B113" s="22"/>
      <c r="C113" s="23" t="s">
        <v>162</v>
      </c>
      <c r="D113" s="22"/>
      <c r="E113" s="22"/>
      <c r="F113" s="33"/>
      <c r="G113" s="33"/>
      <c r="H113" s="24" t="s">
        <v>151</v>
      </c>
    </row>
    <row r="114" spans="1:8" x14ac:dyDescent="0.2">
      <c r="A114" s="22"/>
      <c r="B114" s="22"/>
      <c r="C114" s="23" t="s">
        <v>150</v>
      </c>
      <c r="D114" s="22"/>
      <c r="E114" s="22" t="s">
        <v>151</v>
      </c>
      <c r="F114" s="34" t="s">
        <v>153</v>
      </c>
      <c r="G114" s="31">
        <v>0</v>
      </c>
      <c r="H114" s="24" t="s">
        <v>151</v>
      </c>
    </row>
    <row r="115" spans="1:8" x14ac:dyDescent="0.2">
      <c r="A115" s="22"/>
      <c r="B115" s="22"/>
      <c r="C115" s="32"/>
      <c r="D115" s="22"/>
      <c r="E115" s="22"/>
      <c r="F115" s="33"/>
      <c r="G115" s="33"/>
      <c r="H115" s="24" t="s">
        <v>151</v>
      </c>
    </row>
    <row r="116" spans="1:8" x14ac:dyDescent="0.2">
      <c r="A116" s="22"/>
      <c r="B116" s="22"/>
      <c r="C116" s="23" t="s">
        <v>163</v>
      </c>
      <c r="D116" s="22"/>
      <c r="E116" s="22"/>
      <c r="F116" s="30">
        <v>0</v>
      </c>
      <c r="G116" s="31">
        <v>0</v>
      </c>
      <c r="H116" s="24" t="s">
        <v>151</v>
      </c>
    </row>
    <row r="117" spans="1:8" x14ac:dyDescent="0.2">
      <c r="A117" s="22"/>
      <c r="B117" s="22"/>
      <c r="C117" s="32"/>
      <c r="D117" s="22"/>
      <c r="E117" s="22"/>
      <c r="F117" s="33"/>
      <c r="G117" s="33"/>
      <c r="H117" s="24" t="s">
        <v>151</v>
      </c>
    </row>
    <row r="118" spans="1:8" x14ac:dyDescent="0.2">
      <c r="A118" s="22"/>
      <c r="B118" s="22"/>
      <c r="C118" s="23" t="s">
        <v>164</v>
      </c>
      <c r="D118" s="22"/>
      <c r="E118" s="22"/>
      <c r="F118" s="33"/>
      <c r="G118" s="33"/>
      <c r="H118" s="24" t="s">
        <v>151</v>
      </c>
    </row>
    <row r="119" spans="1:8" x14ac:dyDescent="0.2">
      <c r="A119" s="22"/>
      <c r="B119" s="22"/>
      <c r="C119" s="23" t="s">
        <v>165</v>
      </c>
      <c r="D119" s="22"/>
      <c r="E119" s="22"/>
      <c r="F119" s="33"/>
      <c r="G119" s="33"/>
      <c r="H119" s="24" t="s">
        <v>151</v>
      </c>
    </row>
    <row r="120" spans="1:8" x14ac:dyDescent="0.2">
      <c r="A120" s="22"/>
      <c r="B120" s="22"/>
      <c r="C120" s="23" t="s">
        <v>150</v>
      </c>
      <c r="D120" s="22"/>
      <c r="E120" s="22" t="s">
        <v>151</v>
      </c>
      <c r="F120" s="34" t="s">
        <v>153</v>
      </c>
      <c r="G120" s="31">
        <v>0</v>
      </c>
      <c r="H120" s="24" t="s">
        <v>151</v>
      </c>
    </row>
    <row r="121" spans="1:8" x14ac:dyDescent="0.2">
      <c r="A121" s="22"/>
      <c r="B121" s="22"/>
      <c r="C121" s="32"/>
      <c r="D121" s="22"/>
      <c r="E121" s="22"/>
      <c r="F121" s="33"/>
      <c r="G121" s="33"/>
      <c r="H121" s="24" t="s">
        <v>151</v>
      </c>
    </row>
    <row r="122" spans="1:8" x14ac:dyDescent="0.2">
      <c r="A122" s="22"/>
      <c r="B122" s="22"/>
      <c r="C122" s="23" t="s">
        <v>166</v>
      </c>
      <c r="D122" s="22"/>
      <c r="E122" s="22"/>
      <c r="F122" s="33"/>
      <c r="G122" s="33"/>
      <c r="H122" s="24" t="s">
        <v>151</v>
      </c>
    </row>
    <row r="123" spans="1:8" x14ac:dyDescent="0.2">
      <c r="A123" s="22"/>
      <c r="B123" s="22"/>
      <c r="C123" s="23" t="s">
        <v>150</v>
      </c>
      <c r="D123" s="22"/>
      <c r="E123" s="22" t="s">
        <v>151</v>
      </c>
      <c r="F123" s="34" t="s">
        <v>153</v>
      </c>
      <c r="G123" s="31">
        <v>0</v>
      </c>
      <c r="H123" s="24" t="s">
        <v>151</v>
      </c>
    </row>
    <row r="124" spans="1:8" x14ac:dyDescent="0.2">
      <c r="A124" s="22"/>
      <c r="B124" s="22"/>
      <c r="C124" s="32"/>
      <c r="D124" s="22"/>
      <c r="E124" s="22"/>
      <c r="F124" s="33"/>
      <c r="G124" s="33"/>
      <c r="H124" s="24" t="s">
        <v>151</v>
      </c>
    </row>
    <row r="125" spans="1:8" x14ac:dyDescent="0.2">
      <c r="A125" s="22"/>
      <c r="B125" s="22"/>
      <c r="C125" s="23" t="s">
        <v>167</v>
      </c>
      <c r="D125" s="22"/>
      <c r="E125" s="22"/>
      <c r="F125" s="33"/>
      <c r="G125" s="33"/>
      <c r="H125" s="24" t="s">
        <v>151</v>
      </c>
    </row>
    <row r="126" spans="1:8" x14ac:dyDescent="0.2">
      <c r="A126" s="22"/>
      <c r="B126" s="22"/>
      <c r="C126" s="23" t="s">
        <v>150</v>
      </c>
      <c r="D126" s="22"/>
      <c r="E126" s="22" t="s">
        <v>151</v>
      </c>
      <c r="F126" s="34" t="s">
        <v>153</v>
      </c>
      <c r="G126" s="31">
        <v>0</v>
      </c>
      <c r="H126" s="24" t="s">
        <v>151</v>
      </c>
    </row>
    <row r="127" spans="1:8" x14ac:dyDescent="0.2">
      <c r="A127" s="22"/>
      <c r="B127" s="22"/>
      <c r="C127" s="32"/>
      <c r="D127" s="22"/>
      <c r="E127" s="22"/>
      <c r="F127" s="33"/>
      <c r="G127" s="33"/>
      <c r="H127" s="24" t="s">
        <v>151</v>
      </c>
    </row>
    <row r="128" spans="1:8" x14ac:dyDescent="0.2">
      <c r="A128" s="22"/>
      <c r="B128" s="22"/>
      <c r="C128" s="23" t="s">
        <v>168</v>
      </c>
      <c r="D128" s="22"/>
      <c r="E128" s="22"/>
      <c r="F128" s="33"/>
      <c r="G128" s="33"/>
      <c r="H128" s="24" t="s">
        <v>151</v>
      </c>
    </row>
    <row r="129" spans="1:8" x14ac:dyDescent="0.2">
      <c r="A129" s="25">
        <v>1</v>
      </c>
      <c r="B129" s="26"/>
      <c r="C129" s="26" t="s">
        <v>169</v>
      </c>
      <c r="D129" s="26"/>
      <c r="E129" s="35"/>
      <c r="F129" s="28">
        <v>15643.317527195</v>
      </c>
      <c r="G129" s="29">
        <v>2.2613049999999999E-2</v>
      </c>
      <c r="H129" s="24">
        <v>6.66</v>
      </c>
    </row>
    <row r="130" spans="1:8" x14ac:dyDescent="0.2">
      <c r="A130" s="22"/>
      <c r="B130" s="22"/>
      <c r="C130" s="23" t="s">
        <v>150</v>
      </c>
      <c r="D130" s="22"/>
      <c r="E130" s="22" t="s">
        <v>151</v>
      </c>
      <c r="F130" s="30">
        <v>15643.317527195</v>
      </c>
      <c r="G130" s="31">
        <v>2.2613049999999999E-2</v>
      </c>
      <c r="H130" s="24" t="s">
        <v>151</v>
      </c>
    </row>
    <row r="131" spans="1:8" x14ac:dyDescent="0.2">
      <c r="A131" s="22"/>
      <c r="B131" s="22"/>
      <c r="C131" s="32"/>
      <c r="D131" s="22"/>
      <c r="E131" s="22"/>
      <c r="F131" s="33"/>
      <c r="G131" s="33"/>
      <c r="H131" s="24" t="s">
        <v>151</v>
      </c>
    </row>
    <row r="132" spans="1:8" x14ac:dyDescent="0.2">
      <c r="A132" s="22"/>
      <c r="B132" s="22"/>
      <c r="C132" s="23" t="s">
        <v>170</v>
      </c>
      <c r="D132" s="22"/>
      <c r="E132" s="22"/>
      <c r="F132" s="30">
        <v>15643.317527195</v>
      </c>
      <c r="G132" s="31">
        <v>2.2613049999999999E-2</v>
      </c>
      <c r="H132" s="24" t="s">
        <v>151</v>
      </c>
    </row>
    <row r="133" spans="1:8" x14ac:dyDescent="0.2">
      <c r="A133" s="22"/>
      <c r="B133" s="22"/>
      <c r="C133" s="33"/>
      <c r="D133" s="22"/>
      <c r="E133" s="22"/>
      <c r="F133" s="22"/>
      <c r="G133" s="22"/>
      <c r="H133" s="24" t="s">
        <v>151</v>
      </c>
    </row>
    <row r="134" spans="1:8" x14ac:dyDescent="0.2">
      <c r="A134" s="22"/>
      <c r="B134" s="22"/>
      <c r="C134" s="23" t="s">
        <v>171</v>
      </c>
      <c r="D134" s="22"/>
      <c r="E134" s="22"/>
      <c r="F134" s="22"/>
      <c r="G134" s="22"/>
      <c r="H134" s="24" t="s">
        <v>151</v>
      </c>
    </row>
    <row r="135" spans="1:8" x14ac:dyDescent="0.2">
      <c r="A135" s="22"/>
      <c r="B135" s="22"/>
      <c r="C135" s="23" t="s">
        <v>172</v>
      </c>
      <c r="D135" s="22"/>
      <c r="E135" s="22"/>
      <c r="F135" s="22"/>
      <c r="G135" s="22"/>
      <c r="H135" s="24" t="s">
        <v>151</v>
      </c>
    </row>
    <row r="136" spans="1:8" x14ac:dyDescent="0.2">
      <c r="A136" s="25">
        <v>1</v>
      </c>
      <c r="B136" s="26" t="s">
        <v>338</v>
      </c>
      <c r="C136" s="26" t="s">
        <v>339</v>
      </c>
      <c r="D136" s="26"/>
      <c r="E136" s="90">
        <v>671187.14599999995</v>
      </c>
      <c r="F136" s="28">
        <v>15010.524641718999</v>
      </c>
      <c r="G136" s="29">
        <v>2.169832E-2</v>
      </c>
      <c r="H136" s="24" t="s">
        <v>151</v>
      </c>
    </row>
    <row r="137" spans="1:8" x14ac:dyDescent="0.2">
      <c r="A137" s="22"/>
      <c r="B137" s="22"/>
      <c r="C137" s="23" t="s">
        <v>150</v>
      </c>
      <c r="D137" s="22"/>
      <c r="E137" s="22" t="s">
        <v>151</v>
      </c>
      <c r="F137" s="30">
        <v>15010.524641718999</v>
      </c>
      <c r="G137" s="31">
        <v>2.169832E-2</v>
      </c>
      <c r="H137" s="24" t="s">
        <v>151</v>
      </c>
    </row>
    <row r="138" spans="1:8" x14ac:dyDescent="0.2">
      <c r="A138" s="22"/>
      <c r="B138" s="22"/>
      <c r="C138" s="32"/>
      <c r="D138" s="22"/>
      <c r="E138" s="22"/>
      <c r="F138" s="33"/>
      <c r="G138" s="33"/>
      <c r="H138" s="24" t="s">
        <v>151</v>
      </c>
    </row>
    <row r="139" spans="1:8" x14ac:dyDescent="0.2">
      <c r="A139" s="22"/>
      <c r="B139" s="22"/>
      <c r="C139" s="23" t="s">
        <v>173</v>
      </c>
      <c r="D139" s="22"/>
      <c r="E139" s="22"/>
      <c r="F139" s="22"/>
      <c r="G139" s="22"/>
      <c r="H139" s="24" t="s">
        <v>151</v>
      </c>
    </row>
    <row r="140" spans="1:8" x14ac:dyDescent="0.2">
      <c r="A140" s="22"/>
      <c r="B140" s="22"/>
      <c r="C140" s="23" t="s">
        <v>174</v>
      </c>
      <c r="D140" s="22"/>
      <c r="E140" s="22"/>
      <c r="F140" s="22"/>
      <c r="G140" s="22"/>
      <c r="H140" s="24" t="s">
        <v>151</v>
      </c>
    </row>
    <row r="141" spans="1:8" x14ac:dyDescent="0.2">
      <c r="A141" s="22"/>
      <c r="B141" s="22"/>
      <c r="C141" s="23" t="s">
        <v>150</v>
      </c>
      <c r="D141" s="22"/>
      <c r="E141" s="22" t="s">
        <v>151</v>
      </c>
      <c r="F141" s="34" t="s">
        <v>153</v>
      </c>
      <c r="G141" s="31">
        <v>0</v>
      </c>
      <c r="H141" s="24" t="s">
        <v>151</v>
      </c>
    </row>
    <row r="142" spans="1:8" x14ac:dyDescent="0.2">
      <c r="A142" s="22"/>
      <c r="B142" s="22"/>
      <c r="C142" s="32"/>
      <c r="D142" s="22"/>
      <c r="E142" s="22"/>
      <c r="F142" s="33"/>
      <c r="G142" s="33"/>
      <c r="H142" s="24" t="s">
        <v>151</v>
      </c>
    </row>
    <row r="143" spans="1:8" x14ac:dyDescent="0.2">
      <c r="A143" s="22"/>
      <c r="B143" s="22"/>
      <c r="C143" s="23" t="s">
        <v>175</v>
      </c>
      <c r="D143" s="22"/>
      <c r="E143" s="22"/>
      <c r="F143" s="33"/>
      <c r="G143" s="33"/>
      <c r="H143" s="24" t="s">
        <v>151</v>
      </c>
    </row>
    <row r="144" spans="1:8" x14ac:dyDescent="0.2">
      <c r="A144" s="22"/>
      <c r="B144" s="22"/>
      <c r="C144" s="23" t="s">
        <v>150</v>
      </c>
      <c r="D144" s="22"/>
      <c r="E144" s="22" t="s">
        <v>151</v>
      </c>
      <c r="F144" s="34" t="s">
        <v>153</v>
      </c>
      <c r="G144" s="31">
        <v>0</v>
      </c>
      <c r="H144" s="24" t="s">
        <v>151</v>
      </c>
    </row>
    <row r="145" spans="1:16" x14ac:dyDescent="0.2">
      <c r="A145" s="22"/>
      <c r="B145" s="26"/>
      <c r="C145" s="26"/>
      <c r="D145" s="23"/>
      <c r="E145" s="22"/>
      <c r="F145" s="26"/>
      <c r="G145" s="35"/>
      <c r="H145" s="24" t="s">
        <v>151</v>
      </c>
    </row>
    <row r="146" spans="1:16" x14ac:dyDescent="0.2">
      <c r="A146" s="35"/>
      <c r="B146" s="26"/>
      <c r="C146" s="26" t="s">
        <v>176</v>
      </c>
      <c r="D146" s="26"/>
      <c r="E146" s="35"/>
      <c r="F146" s="28">
        <v>2662.13632224</v>
      </c>
      <c r="G146" s="29">
        <v>3.8482299999999998E-3</v>
      </c>
      <c r="H146" s="24" t="s">
        <v>151</v>
      </c>
    </row>
    <row r="147" spans="1:16" x14ac:dyDescent="0.2">
      <c r="A147" s="32"/>
      <c r="B147" s="32"/>
      <c r="C147" s="23" t="s">
        <v>177</v>
      </c>
      <c r="D147" s="33"/>
      <c r="E147" s="33"/>
      <c r="F147" s="30">
        <v>691782.69363595406</v>
      </c>
      <c r="G147" s="36">
        <v>1.0000000600000001</v>
      </c>
      <c r="H147" s="24" t="s">
        <v>151</v>
      </c>
    </row>
    <row r="148" spans="1:16" x14ac:dyDescent="0.2">
      <c r="A148" s="37"/>
      <c r="B148" s="37"/>
      <c r="C148" s="37"/>
      <c r="D148" s="38"/>
      <c r="E148" s="38"/>
      <c r="F148" s="38"/>
      <c r="G148" s="38"/>
    </row>
    <row r="149" spans="1:16" x14ac:dyDescent="0.2">
      <c r="A149" s="39"/>
      <c r="B149" s="230" t="s">
        <v>901</v>
      </c>
      <c r="C149" s="230"/>
      <c r="D149" s="230"/>
      <c r="E149" s="230"/>
      <c r="F149" s="230"/>
      <c r="G149" s="230"/>
      <c r="H149" s="230"/>
    </row>
    <row r="150" spans="1:16" x14ac:dyDescent="0.2">
      <c r="A150" s="39"/>
      <c r="B150" s="230" t="s">
        <v>902</v>
      </c>
      <c r="C150" s="230"/>
      <c r="D150" s="230"/>
      <c r="E150" s="230"/>
      <c r="F150" s="230"/>
      <c r="G150" s="230"/>
      <c r="H150" s="230"/>
    </row>
    <row r="151" spans="1:16" x14ac:dyDescent="0.2">
      <c r="A151" s="39"/>
      <c r="B151" s="230" t="s">
        <v>903</v>
      </c>
      <c r="C151" s="230"/>
      <c r="D151" s="230"/>
      <c r="E151" s="230"/>
      <c r="F151" s="230"/>
      <c r="G151" s="230"/>
      <c r="H151" s="230"/>
    </row>
    <row r="152" spans="1:16" s="43" customFormat="1" ht="66.75" customHeight="1" x14ac:dyDescent="0.25">
      <c r="A152" s="42"/>
      <c r="B152" s="231" t="s">
        <v>904</v>
      </c>
      <c r="C152" s="231"/>
      <c r="D152" s="231"/>
      <c r="E152" s="231"/>
      <c r="F152" s="231"/>
      <c r="G152" s="231"/>
      <c r="H152" s="231"/>
      <c r="I152"/>
      <c r="J152"/>
      <c r="K152"/>
      <c r="L152"/>
      <c r="M152"/>
      <c r="N152"/>
      <c r="O152"/>
      <c r="P152"/>
    </row>
    <row r="153" spans="1:16" x14ac:dyDescent="0.2">
      <c r="A153" s="39"/>
      <c r="B153" s="230" t="s">
        <v>905</v>
      </c>
      <c r="C153" s="230"/>
      <c r="D153" s="230"/>
      <c r="E153" s="230"/>
      <c r="F153" s="230"/>
      <c r="G153" s="230"/>
      <c r="H153" s="230"/>
    </row>
    <row r="154" spans="1:16" x14ac:dyDescent="0.2">
      <c r="A154" s="44"/>
      <c r="B154" s="44"/>
      <c r="C154" s="44"/>
      <c r="D154" s="45"/>
      <c r="E154" s="45"/>
      <c r="F154" s="45"/>
      <c r="G154" s="45"/>
    </row>
    <row r="155" spans="1:16" x14ac:dyDescent="0.2">
      <c r="A155" s="44"/>
      <c r="B155" s="232" t="s">
        <v>178</v>
      </c>
      <c r="C155" s="233"/>
      <c r="D155" s="234"/>
      <c r="E155" s="46"/>
      <c r="F155" s="45"/>
      <c r="G155" s="45"/>
    </row>
    <row r="156" spans="1:16" x14ac:dyDescent="0.2">
      <c r="A156" s="44"/>
      <c r="B156" s="227" t="s">
        <v>179</v>
      </c>
      <c r="C156" s="228"/>
      <c r="D156" s="23" t="s">
        <v>180</v>
      </c>
      <c r="E156" s="46"/>
      <c r="F156" s="45"/>
      <c r="G156" s="45"/>
    </row>
    <row r="157" spans="1:16" x14ac:dyDescent="0.2">
      <c r="A157" s="44"/>
      <c r="B157" s="227" t="s">
        <v>181</v>
      </c>
      <c r="C157" s="228"/>
      <c r="D157" s="23" t="s">
        <v>180</v>
      </c>
      <c r="E157" s="46"/>
      <c r="F157" s="45"/>
      <c r="G157" s="45"/>
    </row>
    <row r="158" spans="1:16" x14ac:dyDescent="0.2">
      <c r="A158" s="44"/>
      <c r="B158" s="227" t="s">
        <v>182</v>
      </c>
      <c r="C158" s="228"/>
      <c r="D158" s="33" t="s">
        <v>151</v>
      </c>
      <c r="E158" s="46"/>
      <c r="F158" s="45"/>
      <c r="G158" s="45"/>
    </row>
    <row r="159" spans="1:16" x14ac:dyDescent="0.2">
      <c r="A159" s="48"/>
      <c r="B159" s="49" t="s">
        <v>151</v>
      </c>
      <c r="C159" s="49" t="s">
        <v>908</v>
      </c>
      <c r="D159" s="49" t="s">
        <v>183</v>
      </c>
      <c r="E159" s="48"/>
      <c r="F159" s="48"/>
      <c r="G159" s="48"/>
      <c r="H159" s="48"/>
    </row>
    <row r="160" spans="1:16" x14ac:dyDescent="0.2">
      <c r="A160" s="50"/>
      <c r="B160" s="51" t="s">
        <v>184</v>
      </c>
      <c r="C160" s="52">
        <v>45596</v>
      </c>
      <c r="D160" s="52">
        <v>45626</v>
      </c>
      <c r="E160" s="50"/>
      <c r="F160" s="50"/>
      <c r="G160" s="50"/>
    </row>
    <row r="161" spans="1:7" x14ac:dyDescent="0.2">
      <c r="A161" s="50"/>
      <c r="B161" s="26" t="s">
        <v>185</v>
      </c>
      <c r="C161" s="53">
        <v>94.300200000000004</v>
      </c>
      <c r="D161" s="53">
        <v>95.037899999999993</v>
      </c>
      <c r="E161" s="50"/>
      <c r="F161" s="54"/>
      <c r="G161" s="55"/>
    </row>
    <row r="162" spans="1:7" x14ac:dyDescent="0.2">
      <c r="A162" s="50"/>
      <c r="B162" s="26" t="s">
        <v>1080</v>
      </c>
      <c r="C162" s="53">
        <v>34.858400000000003</v>
      </c>
      <c r="D162" s="53">
        <v>35.130899999999997</v>
      </c>
      <c r="E162" s="50"/>
      <c r="F162" s="54"/>
      <c r="G162" s="55"/>
    </row>
    <row r="163" spans="1:7" x14ac:dyDescent="0.2">
      <c r="A163" s="50"/>
      <c r="B163" s="26" t="s">
        <v>186</v>
      </c>
      <c r="C163" s="53">
        <v>84.459199999999996</v>
      </c>
      <c r="D163" s="53">
        <v>85.046499999999995</v>
      </c>
      <c r="E163" s="50"/>
      <c r="F163" s="54"/>
      <c r="G163" s="55"/>
    </row>
    <row r="164" spans="1:7" x14ac:dyDescent="0.2">
      <c r="A164" s="50"/>
      <c r="B164" s="26" t="s">
        <v>1081</v>
      </c>
      <c r="C164" s="53">
        <v>30.56</v>
      </c>
      <c r="D164" s="53">
        <v>30.772400000000001</v>
      </c>
      <c r="E164" s="50"/>
      <c r="F164" s="54"/>
      <c r="G164" s="55"/>
    </row>
    <row r="165" spans="1:7" x14ac:dyDescent="0.2">
      <c r="A165" s="50"/>
      <c r="B165" s="50"/>
      <c r="C165" s="50"/>
      <c r="D165" s="50"/>
      <c r="E165" s="50"/>
      <c r="F165" s="50"/>
      <c r="G165" s="50"/>
    </row>
    <row r="166" spans="1:7" x14ac:dyDescent="0.2">
      <c r="A166" s="50"/>
      <c r="B166" s="227" t="s">
        <v>910</v>
      </c>
      <c r="C166" s="228"/>
      <c r="D166" s="23" t="s">
        <v>180</v>
      </c>
      <c r="E166" s="50"/>
      <c r="F166" s="50"/>
      <c r="G166" s="50"/>
    </row>
    <row r="167" spans="1:7" x14ac:dyDescent="0.2">
      <c r="A167" s="50"/>
      <c r="B167" s="54"/>
      <c r="C167" s="54"/>
      <c r="D167" s="50"/>
      <c r="E167" s="50"/>
      <c r="F167" s="50"/>
      <c r="G167" s="50"/>
    </row>
    <row r="168" spans="1:7" x14ac:dyDescent="0.2">
      <c r="A168" s="50"/>
      <c r="B168" s="227" t="s">
        <v>187</v>
      </c>
      <c r="C168" s="228"/>
      <c r="D168" s="23" t="s">
        <v>180</v>
      </c>
      <c r="E168" s="92"/>
      <c r="F168" s="50"/>
      <c r="G168" s="50"/>
    </row>
    <row r="169" spans="1:7" x14ac:dyDescent="0.2">
      <c r="A169" s="50"/>
      <c r="B169" s="227" t="s">
        <v>188</v>
      </c>
      <c r="C169" s="228"/>
      <c r="D169" s="23" t="s">
        <v>180</v>
      </c>
      <c r="E169" s="92"/>
      <c r="F169" s="50"/>
      <c r="G169" s="50"/>
    </row>
    <row r="170" spans="1:7" x14ac:dyDescent="0.2">
      <c r="A170" s="50"/>
      <c r="B170" s="227" t="s">
        <v>189</v>
      </c>
      <c r="C170" s="228"/>
      <c r="D170" s="23" t="s">
        <v>180</v>
      </c>
      <c r="E170" s="92"/>
      <c r="F170" s="50"/>
      <c r="G170" s="50"/>
    </row>
    <row r="171" spans="1:7" x14ac:dyDescent="0.2">
      <c r="A171" s="50"/>
      <c r="B171" s="227" t="s">
        <v>190</v>
      </c>
      <c r="C171" s="228"/>
      <c r="D171" s="93">
        <v>0.48366928184803776</v>
      </c>
      <c r="E171" s="50"/>
      <c r="F171" s="54"/>
      <c r="G171" s="55"/>
    </row>
    <row r="173" spans="1:7" x14ac:dyDescent="0.2">
      <c r="B173" s="237" t="s">
        <v>1039</v>
      </c>
      <c r="C173" s="237"/>
    </row>
    <row r="175" spans="1:7" ht="153.75" customHeight="1" x14ac:dyDescent="0.2"/>
    <row r="178" spans="2:10" x14ac:dyDescent="0.2">
      <c r="B178" s="61" t="s">
        <v>1040</v>
      </c>
      <c r="C178" s="62"/>
      <c r="D178" s="61" t="s">
        <v>1041</v>
      </c>
    </row>
    <row r="179" spans="2:10" x14ac:dyDescent="0.2">
      <c r="B179" s="61" t="s">
        <v>1044</v>
      </c>
      <c r="D179" s="61" t="s">
        <v>1044</v>
      </c>
    </row>
    <row r="180" spans="2:10" ht="165" customHeight="1" x14ac:dyDescent="0.2"/>
    <row r="182" spans="2:10" x14ac:dyDescent="0.2">
      <c r="J182" s="21"/>
    </row>
  </sheetData>
  <mergeCells count="18">
    <mergeCell ref="B173:C173"/>
    <mergeCell ref="B171:C171"/>
    <mergeCell ref="B157:C157"/>
    <mergeCell ref="B158:C158"/>
    <mergeCell ref="B166:C166"/>
    <mergeCell ref="B168:C168"/>
    <mergeCell ref="B169:C169"/>
    <mergeCell ref="B170:C170"/>
    <mergeCell ref="B156:C156"/>
    <mergeCell ref="A1:H1"/>
    <mergeCell ref="A2:H2"/>
    <mergeCell ref="A3:H3"/>
    <mergeCell ref="B149:H149"/>
    <mergeCell ref="B150:H150"/>
    <mergeCell ref="B151:H151"/>
    <mergeCell ref="B152:H152"/>
    <mergeCell ref="B153:H153"/>
    <mergeCell ref="B155:D155"/>
  </mergeCells>
  <hyperlinks>
    <hyperlink ref="I1" location="Index!B2" display="Index" xr:uid="{0D0693F1-8C05-40C7-94C8-EE30BCE9FD8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AE271-4B75-4FC8-B1AB-BDBEDF981317}">
  <sheetPr>
    <outlinePr summaryBelow="0" summaryRight="0"/>
  </sheetPr>
  <dimension ref="A1:P142"/>
  <sheetViews>
    <sheetView showGridLines="0" workbookViewId="0">
      <selection activeCell="H8" sqref="H8"/>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866</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356</v>
      </c>
      <c r="C7" s="26" t="s">
        <v>357</v>
      </c>
      <c r="D7" s="26" t="s">
        <v>251</v>
      </c>
      <c r="E7" s="27">
        <v>4078</v>
      </c>
      <c r="F7" s="28">
        <v>252.238573</v>
      </c>
      <c r="G7" s="29">
        <v>6.9972729999999997E-2</v>
      </c>
      <c r="H7" s="24" t="s">
        <v>151</v>
      </c>
    </row>
    <row r="8" spans="1:9" x14ac:dyDescent="0.2">
      <c r="A8" s="25">
        <v>2</v>
      </c>
      <c r="B8" s="26" t="s">
        <v>394</v>
      </c>
      <c r="C8" s="26" t="s">
        <v>395</v>
      </c>
      <c r="D8" s="26" t="s">
        <v>33</v>
      </c>
      <c r="E8" s="27">
        <v>7210</v>
      </c>
      <c r="F8" s="28">
        <v>186.39292</v>
      </c>
      <c r="G8" s="29">
        <v>5.170669E-2</v>
      </c>
      <c r="H8" s="24" t="s">
        <v>151</v>
      </c>
    </row>
    <row r="9" spans="1:9" x14ac:dyDescent="0.2">
      <c r="A9" s="25">
        <v>3</v>
      </c>
      <c r="B9" s="26" t="s">
        <v>58</v>
      </c>
      <c r="C9" s="26" t="s">
        <v>59</v>
      </c>
      <c r="D9" s="26" t="s">
        <v>36</v>
      </c>
      <c r="E9" s="27">
        <v>4013</v>
      </c>
      <c r="F9" s="28">
        <v>173.0907225</v>
      </c>
      <c r="G9" s="29">
        <v>4.8016570000000001E-2</v>
      </c>
      <c r="H9" s="24" t="s">
        <v>151</v>
      </c>
    </row>
    <row r="10" spans="1:9" x14ac:dyDescent="0.2">
      <c r="A10" s="25">
        <v>4</v>
      </c>
      <c r="B10" s="26" t="s">
        <v>396</v>
      </c>
      <c r="C10" s="26" t="s">
        <v>397</v>
      </c>
      <c r="D10" s="26" t="s">
        <v>204</v>
      </c>
      <c r="E10" s="27">
        <v>31964</v>
      </c>
      <c r="F10" s="28">
        <v>159.80401800000001</v>
      </c>
      <c r="G10" s="29">
        <v>4.433074E-2</v>
      </c>
      <c r="H10" s="24" t="s">
        <v>151</v>
      </c>
    </row>
    <row r="11" spans="1:9" x14ac:dyDescent="0.2">
      <c r="A11" s="25">
        <v>5</v>
      </c>
      <c r="B11" s="26" t="s">
        <v>372</v>
      </c>
      <c r="C11" s="26" t="s">
        <v>373</v>
      </c>
      <c r="D11" s="26" t="s">
        <v>374</v>
      </c>
      <c r="E11" s="27">
        <v>9566</v>
      </c>
      <c r="F11" s="28">
        <v>154.89745500000001</v>
      </c>
      <c r="G11" s="29">
        <v>4.2969630000000002E-2</v>
      </c>
      <c r="H11" s="24" t="s">
        <v>151</v>
      </c>
    </row>
    <row r="12" spans="1:9" x14ac:dyDescent="0.2">
      <c r="A12" s="25">
        <v>6</v>
      </c>
      <c r="B12" s="26" t="s">
        <v>51</v>
      </c>
      <c r="C12" s="26" t="s">
        <v>52</v>
      </c>
      <c r="D12" s="26" t="s">
        <v>36</v>
      </c>
      <c r="E12" s="27">
        <v>18540</v>
      </c>
      <c r="F12" s="28">
        <v>154.26206999999999</v>
      </c>
      <c r="G12" s="29">
        <v>4.2793369999999997E-2</v>
      </c>
      <c r="H12" s="24" t="s">
        <v>151</v>
      </c>
    </row>
    <row r="13" spans="1:9" x14ac:dyDescent="0.2">
      <c r="A13" s="25">
        <v>7</v>
      </c>
      <c r="B13" s="26" t="s">
        <v>145</v>
      </c>
      <c r="C13" s="26" t="s">
        <v>146</v>
      </c>
      <c r="D13" s="26" t="s">
        <v>33</v>
      </c>
      <c r="E13" s="27">
        <v>43192</v>
      </c>
      <c r="F13" s="28">
        <v>150.027412</v>
      </c>
      <c r="G13" s="29">
        <v>4.161865E-2</v>
      </c>
      <c r="H13" s="24" t="s">
        <v>151</v>
      </c>
    </row>
    <row r="14" spans="1:9" x14ac:dyDescent="0.2">
      <c r="A14" s="25">
        <v>8</v>
      </c>
      <c r="B14" s="26" t="s">
        <v>398</v>
      </c>
      <c r="C14" s="26" t="s">
        <v>399</v>
      </c>
      <c r="D14" s="26" t="s">
        <v>233</v>
      </c>
      <c r="E14" s="27">
        <v>44850</v>
      </c>
      <c r="F14" s="28">
        <v>146.30070000000001</v>
      </c>
      <c r="G14" s="29">
        <v>4.0584830000000002E-2</v>
      </c>
      <c r="H14" s="24" t="s">
        <v>151</v>
      </c>
    </row>
    <row r="15" spans="1:9" x14ac:dyDescent="0.2">
      <c r="A15" s="25">
        <v>9</v>
      </c>
      <c r="B15" s="26" t="s">
        <v>236</v>
      </c>
      <c r="C15" s="26" t="s">
        <v>237</v>
      </c>
      <c r="D15" s="26" t="s">
        <v>113</v>
      </c>
      <c r="E15" s="27">
        <v>1151</v>
      </c>
      <c r="F15" s="28">
        <v>135.927345</v>
      </c>
      <c r="G15" s="29">
        <v>3.7707190000000002E-2</v>
      </c>
      <c r="H15" s="24" t="s">
        <v>151</v>
      </c>
    </row>
    <row r="16" spans="1:9" x14ac:dyDescent="0.2">
      <c r="A16" s="25">
        <v>10</v>
      </c>
      <c r="B16" s="26" t="s">
        <v>400</v>
      </c>
      <c r="C16" s="26" t="s">
        <v>401</v>
      </c>
      <c r="D16" s="26" t="s">
        <v>251</v>
      </c>
      <c r="E16" s="27">
        <v>3672</v>
      </c>
      <c r="F16" s="28">
        <v>106.381512</v>
      </c>
      <c r="G16" s="29">
        <v>2.9510970000000001E-2</v>
      </c>
      <c r="H16" s="24" t="s">
        <v>151</v>
      </c>
    </row>
    <row r="17" spans="1:8" x14ac:dyDescent="0.2">
      <c r="A17" s="25">
        <v>11</v>
      </c>
      <c r="B17" s="26" t="s">
        <v>402</v>
      </c>
      <c r="C17" s="26" t="s">
        <v>403</v>
      </c>
      <c r="D17" s="26" t="s">
        <v>404</v>
      </c>
      <c r="E17" s="27">
        <v>6861</v>
      </c>
      <c r="F17" s="28">
        <v>105.6628305</v>
      </c>
      <c r="G17" s="29">
        <v>2.93116E-2</v>
      </c>
      <c r="H17" s="24" t="s">
        <v>151</v>
      </c>
    </row>
    <row r="18" spans="1:8" ht="25.5" x14ac:dyDescent="0.2">
      <c r="A18" s="25">
        <v>12</v>
      </c>
      <c r="B18" s="26" t="s">
        <v>320</v>
      </c>
      <c r="C18" s="26" t="s">
        <v>321</v>
      </c>
      <c r="D18" s="26" t="s">
        <v>268</v>
      </c>
      <c r="E18" s="27">
        <v>2940</v>
      </c>
      <c r="F18" s="28">
        <v>103.13226</v>
      </c>
      <c r="G18" s="29">
        <v>2.8609610000000001E-2</v>
      </c>
      <c r="H18" s="24" t="s">
        <v>151</v>
      </c>
    </row>
    <row r="19" spans="1:8" x14ac:dyDescent="0.2">
      <c r="A19" s="25">
        <v>13</v>
      </c>
      <c r="B19" s="26" t="s">
        <v>405</v>
      </c>
      <c r="C19" s="26" t="s">
        <v>406</v>
      </c>
      <c r="D19" s="26" t="s">
        <v>207</v>
      </c>
      <c r="E19" s="27">
        <v>14636</v>
      </c>
      <c r="F19" s="28">
        <v>102.73008400000001</v>
      </c>
      <c r="G19" s="29">
        <v>2.8498039999999999E-2</v>
      </c>
      <c r="H19" s="24" t="s">
        <v>151</v>
      </c>
    </row>
    <row r="20" spans="1:8" x14ac:dyDescent="0.2">
      <c r="A20" s="25">
        <v>14</v>
      </c>
      <c r="B20" s="26" t="s">
        <v>407</v>
      </c>
      <c r="C20" s="26" t="s">
        <v>408</v>
      </c>
      <c r="D20" s="26" t="s">
        <v>39</v>
      </c>
      <c r="E20" s="27">
        <v>33313</v>
      </c>
      <c r="F20" s="28">
        <v>102.4541315</v>
      </c>
      <c r="G20" s="29">
        <v>2.8421490000000001E-2</v>
      </c>
      <c r="H20" s="24" t="s">
        <v>151</v>
      </c>
    </row>
    <row r="21" spans="1:8" x14ac:dyDescent="0.2">
      <c r="A21" s="25">
        <v>15</v>
      </c>
      <c r="B21" s="26" t="s">
        <v>409</v>
      </c>
      <c r="C21" s="26" t="s">
        <v>410</v>
      </c>
      <c r="D21" s="26" t="s">
        <v>36</v>
      </c>
      <c r="E21" s="27">
        <v>8019</v>
      </c>
      <c r="F21" s="28">
        <v>95.911249499999997</v>
      </c>
      <c r="G21" s="29">
        <v>2.660645E-2</v>
      </c>
      <c r="H21" s="24" t="s">
        <v>151</v>
      </c>
    </row>
    <row r="22" spans="1:8" x14ac:dyDescent="0.2">
      <c r="A22" s="25">
        <v>16</v>
      </c>
      <c r="B22" s="26" t="s">
        <v>411</v>
      </c>
      <c r="C22" s="26" t="s">
        <v>412</v>
      </c>
      <c r="D22" s="26" t="s">
        <v>39</v>
      </c>
      <c r="E22" s="27">
        <v>268914</v>
      </c>
      <c r="F22" s="28">
        <v>95.787166799999994</v>
      </c>
      <c r="G22" s="29">
        <v>2.657203E-2</v>
      </c>
      <c r="H22" s="24" t="s">
        <v>151</v>
      </c>
    </row>
    <row r="23" spans="1:8" ht="25.5" x14ac:dyDescent="0.2">
      <c r="A23" s="25">
        <v>17</v>
      </c>
      <c r="B23" s="26" t="s">
        <v>413</v>
      </c>
      <c r="C23" s="26" t="s">
        <v>414</v>
      </c>
      <c r="D23" s="26" t="s">
        <v>210</v>
      </c>
      <c r="E23" s="27">
        <v>16491</v>
      </c>
      <c r="F23" s="28">
        <v>93.528706499999998</v>
      </c>
      <c r="G23" s="29">
        <v>2.5945510000000001E-2</v>
      </c>
      <c r="H23" s="24" t="s">
        <v>151</v>
      </c>
    </row>
    <row r="24" spans="1:8" x14ac:dyDescent="0.2">
      <c r="A24" s="25">
        <v>18</v>
      </c>
      <c r="B24" s="26" t="s">
        <v>415</v>
      </c>
      <c r="C24" s="26" t="s">
        <v>416</v>
      </c>
      <c r="D24" s="26" t="s">
        <v>39</v>
      </c>
      <c r="E24" s="27">
        <v>149355</v>
      </c>
      <c r="F24" s="28">
        <v>93.092971500000004</v>
      </c>
      <c r="G24" s="29">
        <v>2.5824639999999999E-2</v>
      </c>
      <c r="H24" s="24" t="s">
        <v>151</v>
      </c>
    </row>
    <row r="25" spans="1:8" ht="25.5" x14ac:dyDescent="0.2">
      <c r="A25" s="25">
        <v>19</v>
      </c>
      <c r="B25" s="26" t="s">
        <v>417</v>
      </c>
      <c r="C25" s="26" t="s">
        <v>418</v>
      </c>
      <c r="D25" s="26" t="s">
        <v>210</v>
      </c>
      <c r="E25" s="27">
        <v>5362</v>
      </c>
      <c r="F25" s="28">
        <v>93.046785999999997</v>
      </c>
      <c r="G25" s="29">
        <v>2.5811819999999999E-2</v>
      </c>
      <c r="H25" s="24" t="s">
        <v>151</v>
      </c>
    </row>
    <row r="26" spans="1:8" ht="25.5" x14ac:dyDescent="0.2">
      <c r="A26" s="25">
        <v>20</v>
      </c>
      <c r="B26" s="26" t="s">
        <v>419</v>
      </c>
      <c r="C26" s="26" t="s">
        <v>420</v>
      </c>
      <c r="D26" s="26" t="s">
        <v>210</v>
      </c>
      <c r="E26" s="27">
        <v>1748</v>
      </c>
      <c r="F26" s="28">
        <v>90.494833999999997</v>
      </c>
      <c r="G26" s="29">
        <v>2.5103899999999998E-2</v>
      </c>
      <c r="H26" s="24" t="s">
        <v>151</v>
      </c>
    </row>
    <row r="27" spans="1:8" ht="25.5" x14ac:dyDescent="0.2">
      <c r="A27" s="25">
        <v>21</v>
      </c>
      <c r="B27" s="26" t="s">
        <v>421</v>
      </c>
      <c r="C27" s="26" t="s">
        <v>422</v>
      </c>
      <c r="D27" s="26" t="s">
        <v>423</v>
      </c>
      <c r="E27" s="27">
        <v>22120</v>
      </c>
      <c r="F27" s="28">
        <v>84.133420000000001</v>
      </c>
      <c r="G27" s="29">
        <v>2.3339200000000001E-2</v>
      </c>
      <c r="H27" s="24" t="s">
        <v>151</v>
      </c>
    </row>
    <row r="28" spans="1:8" x14ac:dyDescent="0.2">
      <c r="A28" s="25">
        <v>22</v>
      </c>
      <c r="B28" s="26" t="s">
        <v>424</v>
      </c>
      <c r="C28" s="26" t="s">
        <v>425</v>
      </c>
      <c r="D28" s="26" t="s">
        <v>113</v>
      </c>
      <c r="E28" s="27">
        <v>9319</v>
      </c>
      <c r="F28" s="28">
        <v>76.783900500000001</v>
      </c>
      <c r="G28" s="29">
        <v>2.1300389999999999E-2</v>
      </c>
      <c r="H28" s="24" t="s">
        <v>151</v>
      </c>
    </row>
    <row r="29" spans="1:8" ht="25.5" x14ac:dyDescent="0.2">
      <c r="A29" s="25">
        <v>23</v>
      </c>
      <c r="B29" s="26" t="s">
        <v>76</v>
      </c>
      <c r="C29" s="26" t="s">
        <v>77</v>
      </c>
      <c r="D29" s="26" t="s">
        <v>25</v>
      </c>
      <c r="E29" s="27">
        <v>1736</v>
      </c>
      <c r="F29" s="28">
        <v>74.270420000000001</v>
      </c>
      <c r="G29" s="29">
        <v>2.0603130000000001E-2</v>
      </c>
      <c r="H29" s="24" t="s">
        <v>151</v>
      </c>
    </row>
    <row r="30" spans="1:8" x14ac:dyDescent="0.2">
      <c r="A30" s="25">
        <v>24</v>
      </c>
      <c r="B30" s="26" t="s">
        <v>426</v>
      </c>
      <c r="C30" s="26" t="s">
        <v>427</v>
      </c>
      <c r="D30" s="26" t="s">
        <v>207</v>
      </c>
      <c r="E30" s="27">
        <v>11397</v>
      </c>
      <c r="F30" s="28">
        <v>67.316380499999994</v>
      </c>
      <c r="G30" s="29">
        <v>1.8674030000000001E-2</v>
      </c>
      <c r="H30" s="24" t="s">
        <v>151</v>
      </c>
    </row>
    <row r="31" spans="1:8" x14ac:dyDescent="0.2">
      <c r="A31" s="25">
        <v>25</v>
      </c>
      <c r="B31" s="26" t="s">
        <v>428</v>
      </c>
      <c r="C31" s="26" t="s">
        <v>429</v>
      </c>
      <c r="D31" s="26" t="s">
        <v>36</v>
      </c>
      <c r="E31" s="27">
        <v>12724</v>
      </c>
      <c r="F31" s="28">
        <v>66.266592000000003</v>
      </c>
      <c r="G31" s="29">
        <v>1.8382809999999999E-2</v>
      </c>
      <c r="H31" s="24" t="s">
        <v>151</v>
      </c>
    </row>
    <row r="32" spans="1:8" x14ac:dyDescent="0.2">
      <c r="A32" s="25">
        <v>26</v>
      </c>
      <c r="B32" s="26" t="s">
        <v>430</v>
      </c>
      <c r="C32" s="26" t="s">
        <v>431</v>
      </c>
      <c r="D32" s="26" t="s">
        <v>233</v>
      </c>
      <c r="E32" s="27">
        <v>8151</v>
      </c>
      <c r="F32" s="28">
        <v>61.751975999999999</v>
      </c>
      <c r="G32" s="29">
        <v>1.7130429999999999E-2</v>
      </c>
      <c r="H32" s="24" t="s">
        <v>151</v>
      </c>
    </row>
    <row r="33" spans="1:8" x14ac:dyDescent="0.2">
      <c r="A33" s="25">
        <v>27</v>
      </c>
      <c r="B33" s="26" t="s">
        <v>432</v>
      </c>
      <c r="C33" s="26" t="s">
        <v>433</v>
      </c>
      <c r="D33" s="26" t="s">
        <v>33</v>
      </c>
      <c r="E33" s="27">
        <v>8402</v>
      </c>
      <c r="F33" s="28">
        <v>60.922902000000001</v>
      </c>
      <c r="G33" s="29">
        <v>1.6900439999999999E-2</v>
      </c>
      <c r="H33" s="24" t="s">
        <v>151</v>
      </c>
    </row>
    <row r="34" spans="1:8" x14ac:dyDescent="0.2">
      <c r="A34" s="25">
        <v>28</v>
      </c>
      <c r="B34" s="26" t="s">
        <v>271</v>
      </c>
      <c r="C34" s="26" t="s">
        <v>272</v>
      </c>
      <c r="D34" s="26" t="s">
        <v>113</v>
      </c>
      <c r="E34" s="27">
        <v>3675</v>
      </c>
      <c r="F34" s="28">
        <v>59.968649999999997</v>
      </c>
      <c r="G34" s="29">
        <v>1.663572E-2</v>
      </c>
      <c r="H34" s="24" t="s">
        <v>151</v>
      </c>
    </row>
    <row r="35" spans="1:8" x14ac:dyDescent="0.2">
      <c r="A35" s="25">
        <v>29</v>
      </c>
      <c r="B35" s="26" t="s">
        <v>434</v>
      </c>
      <c r="C35" s="26" t="s">
        <v>435</v>
      </c>
      <c r="D35" s="26" t="s">
        <v>374</v>
      </c>
      <c r="E35" s="27">
        <v>11897</v>
      </c>
      <c r="F35" s="28">
        <v>58.557034000000002</v>
      </c>
      <c r="G35" s="29">
        <v>1.6244129999999999E-2</v>
      </c>
      <c r="H35" s="24" t="s">
        <v>151</v>
      </c>
    </row>
    <row r="36" spans="1:8" x14ac:dyDescent="0.2">
      <c r="A36" s="25">
        <v>30</v>
      </c>
      <c r="B36" s="26" t="s">
        <v>55</v>
      </c>
      <c r="C36" s="26" t="s">
        <v>56</v>
      </c>
      <c r="D36" s="26" t="s">
        <v>57</v>
      </c>
      <c r="E36" s="27">
        <v>4383</v>
      </c>
      <c r="F36" s="28">
        <v>54.388646999999999</v>
      </c>
      <c r="G36" s="29">
        <v>1.508779E-2</v>
      </c>
      <c r="H36" s="24" t="s">
        <v>151</v>
      </c>
    </row>
    <row r="37" spans="1:8" x14ac:dyDescent="0.2">
      <c r="A37" s="25">
        <v>31</v>
      </c>
      <c r="B37" s="26" t="s">
        <v>436</v>
      </c>
      <c r="C37" s="26" t="s">
        <v>437</v>
      </c>
      <c r="D37" s="26" t="s">
        <v>33</v>
      </c>
      <c r="E37" s="27">
        <v>6126</v>
      </c>
      <c r="F37" s="28">
        <v>50.073923999999998</v>
      </c>
      <c r="G37" s="29">
        <v>1.389085E-2</v>
      </c>
      <c r="H37" s="24" t="s">
        <v>151</v>
      </c>
    </row>
    <row r="38" spans="1:8" x14ac:dyDescent="0.2">
      <c r="A38" s="25">
        <v>32</v>
      </c>
      <c r="B38" s="26" t="s">
        <v>109</v>
      </c>
      <c r="C38" s="26" t="s">
        <v>110</v>
      </c>
      <c r="D38" s="26" t="s">
        <v>36</v>
      </c>
      <c r="E38" s="27">
        <v>2184</v>
      </c>
      <c r="F38" s="28">
        <v>45.907679999999999</v>
      </c>
      <c r="G38" s="29">
        <v>1.2735109999999999E-2</v>
      </c>
      <c r="H38" s="24" t="s">
        <v>151</v>
      </c>
    </row>
    <row r="39" spans="1:8" x14ac:dyDescent="0.2">
      <c r="A39" s="25">
        <v>33</v>
      </c>
      <c r="B39" s="26" t="s">
        <v>438</v>
      </c>
      <c r="C39" s="26" t="s">
        <v>439</v>
      </c>
      <c r="D39" s="26" t="s">
        <v>97</v>
      </c>
      <c r="E39" s="27">
        <v>3959</v>
      </c>
      <c r="F39" s="28">
        <v>42.305874000000003</v>
      </c>
      <c r="G39" s="29">
        <v>1.173594E-2</v>
      </c>
      <c r="H39" s="24" t="s">
        <v>151</v>
      </c>
    </row>
    <row r="40" spans="1:8" x14ac:dyDescent="0.2">
      <c r="A40" s="25">
        <v>34</v>
      </c>
      <c r="B40" s="26" t="s">
        <v>440</v>
      </c>
      <c r="C40" s="26" t="s">
        <v>441</v>
      </c>
      <c r="D40" s="26" t="s">
        <v>113</v>
      </c>
      <c r="E40" s="27">
        <v>4638</v>
      </c>
      <c r="F40" s="28">
        <v>41.834760000000003</v>
      </c>
      <c r="G40" s="29">
        <v>1.1605249999999999E-2</v>
      </c>
      <c r="H40" s="24" t="s">
        <v>151</v>
      </c>
    </row>
    <row r="41" spans="1:8" x14ac:dyDescent="0.2">
      <c r="A41" s="25">
        <v>35</v>
      </c>
      <c r="B41" s="26" t="s">
        <v>442</v>
      </c>
      <c r="C41" s="26" t="s">
        <v>443</v>
      </c>
      <c r="D41" s="26" t="s">
        <v>134</v>
      </c>
      <c r="E41" s="27">
        <v>27808</v>
      </c>
      <c r="F41" s="28">
        <v>40.193683200000002</v>
      </c>
      <c r="G41" s="29">
        <v>1.115001E-2</v>
      </c>
      <c r="H41" s="24" t="s">
        <v>151</v>
      </c>
    </row>
    <row r="42" spans="1:8" x14ac:dyDescent="0.2">
      <c r="A42" s="25">
        <v>36</v>
      </c>
      <c r="B42" s="26" t="s">
        <v>444</v>
      </c>
      <c r="C42" s="26" t="s">
        <v>445</v>
      </c>
      <c r="D42" s="26" t="s">
        <v>57</v>
      </c>
      <c r="E42" s="27">
        <v>2178</v>
      </c>
      <c r="F42" s="28">
        <v>36.073124999999997</v>
      </c>
      <c r="G42" s="29">
        <v>1.0006940000000001E-2</v>
      </c>
      <c r="H42" s="24" t="s">
        <v>151</v>
      </c>
    </row>
    <row r="43" spans="1:8" x14ac:dyDescent="0.2">
      <c r="A43" s="25">
        <v>37</v>
      </c>
      <c r="B43" s="26" t="s">
        <v>446</v>
      </c>
      <c r="C43" s="26" t="s">
        <v>447</v>
      </c>
      <c r="D43" s="26" t="s">
        <v>36</v>
      </c>
      <c r="E43" s="27">
        <v>2283</v>
      </c>
      <c r="F43" s="28">
        <v>33.312394500000003</v>
      </c>
      <c r="G43" s="29">
        <v>9.2410900000000004E-3</v>
      </c>
      <c r="H43" s="24" t="s">
        <v>151</v>
      </c>
    </row>
    <row r="44" spans="1:8" x14ac:dyDescent="0.2">
      <c r="A44" s="25">
        <v>38</v>
      </c>
      <c r="B44" s="26" t="s">
        <v>448</v>
      </c>
      <c r="C44" s="26" t="s">
        <v>449</v>
      </c>
      <c r="D44" s="26" t="s">
        <v>75</v>
      </c>
      <c r="E44" s="27">
        <v>4214</v>
      </c>
      <c r="F44" s="28">
        <v>21.103712000000002</v>
      </c>
      <c r="G44" s="29">
        <v>5.8543199999999997E-3</v>
      </c>
      <c r="H44" s="24" t="s">
        <v>151</v>
      </c>
    </row>
    <row r="45" spans="1:8" x14ac:dyDescent="0.2">
      <c r="A45" s="22"/>
      <c r="B45" s="22"/>
      <c r="C45" s="23" t="s">
        <v>150</v>
      </c>
      <c r="D45" s="22"/>
      <c r="E45" s="22" t="s">
        <v>151</v>
      </c>
      <c r="F45" s="30">
        <v>3570.3288225000001</v>
      </c>
      <c r="G45" s="31">
        <v>0.99043404000000002</v>
      </c>
      <c r="H45" s="24" t="s">
        <v>151</v>
      </c>
    </row>
    <row r="46" spans="1:8" x14ac:dyDescent="0.2">
      <c r="A46" s="22"/>
      <c r="B46" s="22"/>
      <c r="C46" s="32"/>
      <c r="D46" s="22"/>
      <c r="E46" s="22"/>
      <c r="F46" s="33"/>
      <c r="G46" s="33"/>
      <c r="H46" s="24" t="s">
        <v>151</v>
      </c>
    </row>
    <row r="47" spans="1:8" x14ac:dyDescent="0.2">
      <c r="A47" s="22"/>
      <c r="B47" s="22"/>
      <c r="C47" s="23" t="s">
        <v>152</v>
      </c>
      <c r="D47" s="22"/>
      <c r="E47" s="22"/>
      <c r="F47" s="22"/>
      <c r="G47" s="22"/>
      <c r="H47" s="24" t="s">
        <v>151</v>
      </c>
    </row>
    <row r="48" spans="1:8" x14ac:dyDescent="0.2">
      <c r="A48" s="22"/>
      <c r="B48" s="22"/>
      <c r="C48" s="23" t="s">
        <v>150</v>
      </c>
      <c r="D48" s="22"/>
      <c r="E48" s="22" t="s">
        <v>151</v>
      </c>
      <c r="F48" s="34" t="s">
        <v>153</v>
      </c>
      <c r="G48" s="31">
        <v>0</v>
      </c>
      <c r="H48" s="24" t="s">
        <v>151</v>
      </c>
    </row>
    <row r="49" spans="1:8" x14ac:dyDescent="0.2">
      <c r="A49" s="22"/>
      <c r="B49" s="22"/>
      <c r="C49" s="32"/>
      <c r="D49" s="22"/>
      <c r="E49" s="22"/>
      <c r="F49" s="33"/>
      <c r="G49" s="33"/>
      <c r="H49" s="24" t="s">
        <v>151</v>
      </c>
    </row>
    <row r="50" spans="1:8" x14ac:dyDescent="0.2">
      <c r="A50" s="22"/>
      <c r="B50" s="22"/>
      <c r="C50" s="23" t="s">
        <v>154</v>
      </c>
      <c r="D50" s="22"/>
      <c r="E50" s="22"/>
      <c r="F50" s="22"/>
      <c r="G50" s="22"/>
      <c r="H50" s="24" t="s">
        <v>151</v>
      </c>
    </row>
    <row r="51" spans="1:8" x14ac:dyDescent="0.2">
      <c r="A51" s="22"/>
      <c r="B51" s="22"/>
      <c r="C51" s="23" t="s">
        <v>150</v>
      </c>
      <c r="D51" s="22"/>
      <c r="E51" s="22" t="s">
        <v>151</v>
      </c>
      <c r="F51" s="34" t="s">
        <v>153</v>
      </c>
      <c r="G51" s="31">
        <v>0</v>
      </c>
      <c r="H51" s="24" t="s">
        <v>151</v>
      </c>
    </row>
    <row r="52" spans="1:8" x14ac:dyDescent="0.2">
      <c r="A52" s="22"/>
      <c r="B52" s="22"/>
      <c r="C52" s="32"/>
      <c r="D52" s="22"/>
      <c r="E52" s="22"/>
      <c r="F52" s="33"/>
      <c r="G52" s="33"/>
      <c r="H52" s="24" t="s">
        <v>151</v>
      </c>
    </row>
    <row r="53" spans="1:8" x14ac:dyDescent="0.2">
      <c r="A53" s="22"/>
      <c r="B53" s="22"/>
      <c r="C53" s="23" t="s">
        <v>155</v>
      </c>
      <c r="D53" s="22"/>
      <c r="E53" s="22"/>
      <c r="F53" s="22"/>
      <c r="G53" s="22"/>
      <c r="H53" s="24" t="s">
        <v>151</v>
      </c>
    </row>
    <row r="54" spans="1:8" x14ac:dyDescent="0.2">
      <c r="A54" s="22"/>
      <c r="B54" s="22"/>
      <c r="C54" s="23" t="s">
        <v>150</v>
      </c>
      <c r="D54" s="22"/>
      <c r="E54" s="22" t="s">
        <v>151</v>
      </c>
      <c r="F54" s="34" t="s">
        <v>153</v>
      </c>
      <c r="G54" s="31">
        <v>0</v>
      </c>
      <c r="H54" s="24" t="s">
        <v>151</v>
      </c>
    </row>
    <row r="55" spans="1:8" x14ac:dyDescent="0.2">
      <c r="A55" s="22"/>
      <c r="B55" s="22"/>
      <c r="C55" s="32"/>
      <c r="D55" s="22"/>
      <c r="E55" s="22"/>
      <c r="F55" s="33"/>
      <c r="G55" s="33"/>
      <c r="H55" s="24" t="s">
        <v>151</v>
      </c>
    </row>
    <row r="56" spans="1:8" x14ac:dyDescent="0.2">
      <c r="A56" s="22"/>
      <c r="B56" s="22"/>
      <c r="C56" s="23" t="s">
        <v>156</v>
      </c>
      <c r="D56" s="22"/>
      <c r="E56" s="22"/>
      <c r="F56" s="33"/>
      <c r="G56" s="33"/>
      <c r="H56" s="24" t="s">
        <v>151</v>
      </c>
    </row>
    <row r="57" spans="1:8" x14ac:dyDescent="0.2">
      <c r="A57" s="22"/>
      <c r="B57" s="22"/>
      <c r="C57" s="23" t="s">
        <v>150</v>
      </c>
      <c r="D57" s="22"/>
      <c r="E57" s="22" t="s">
        <v>151</v>
      </c>
      <c r="F57" s="34" t="s">
        <v>153</v>
      </c>
      <c r="G57" s="31">
        <v>0</v>
      </c>
      <c r="H57" s="24" t="s">
        <v>151</v>
      </c>
    </row>
    <row r="58" spans="1:8" x14ac:dyDescent="0.2">
      <c r="A58" s="22"/>
      <c r="B58" s="22"/>
      <c r="C58" s="32"/>
      <c r="D58" s="22"/>
      <c r="E58" s="22"/>
      <c r="F58" s="33"/>
      <c r="G58" s="33"/>
      <c r="H58" s="24" t="s">
        <v>151</v>
      </c>
    </row>
    <row r="59" spans="1:8" x14ac:dyDescent="0.2">
      <c r="A59" s="22"/>
      <c r="B59" s="22"/>
      <c r="C59" s="23" t="s">
        <v>157</v>
      </c>
      <c r="D59" s="22"/>
      <c r="E59" s="22"/>
      <c r="F59" s="33"/>
      <c r="G59" s="33"/>
      <c r="H59" s="24" t="s">
        <v>151</v>
      </c>
    </row>
    <row r="60" spans="1:8" x14ac:dyDescent="0.2">
      <c r="A60" s="22"/>
      <c r="B60" s="22"/>
      <c r="C60" s="23" t="s">
        <v>150</v>
      </c>
      <c r="D60" s="22"/>
      <c r="E60" s="22" t="s">
        <v>151</v>
      </c>
      <c r="F60" s="34" t="s">
        <v>153</v>
      </c>
      <c r="G60" s="31">
        <v>0</v>
      </c>
      <c r="H60" s="24" t="s">
        <v>151</v>
      </c>
    </row>
    <row r="61" spans="1:8" x14ac:dyDescent="0.2">
      <c r="A61" s="22"/>
      <c r="B61" s="22"/>
      <c r="C61" s="32"/>
      <c r="D61" s="22"/>
      <c r="E61" s="22"/>
      <c r="F61" s="33"/>
      <c r="G61" s="33"/>
      <c r="H61" s="24" t="s">
        <v>151</v>
      </c>
    </row>
    <row r="62" spans="1:8" x14ac:dyDescent="0.2">
      <c r="A62" s="22"/>
      <c r="B62" s="22"/>
      <c r="C62" s="23" t="s">
        <v>158</v>
      </c>
      <c r="D62" s="22"/>
      <c r="E62" s="22"/>
      <c r="F62" s="30">
        <v>3570.3288225000001</v>
      </c>
      <c r="G62" s="31">
        <v>0.99043404000000002</v>
      </c>
      <c r="H62" s="24" t="s">
        <v>151</v>
      </c>
    </row>
    <row r="63" spans="1:8" x14ac:dyDescent="0.2">
      <c r="A63" s="22"/>
      <c r="B63" s="22"/>
      <c r="C63" s="32"/>
      <c r="D63" s="22"/>
      <c r="E63" s="22"/>
      <c r="F63" s="33"/>
      <c r="G63" s="33"/>
      <c r="H63" s="24" t="s">
        <v>151</v>
      </c>
    </row>
    <row r="64" spans="1:8" x14ac:dyDescent="0.2">
      <c r="A64" s="22"/>
      <c r="B64" s="22"/>
      <c r="C64" s="23" t="s">
        <v>159</v>
      </c>
      <c r="D64" s="22"/>
      <c r="E64" s="22"/>
      <c r="F64" s="33"/>
      <c r="G64" s="33"/>
      <c r="H64" s="24" t="s">
        <v>151</v>
      </c>
    </row>
    <row r="65" spans="1:8" x14ac:dyDescent="0.2">
      <c r="A65" s="22"/>
      <c r="B65" s="22"/>
      <c r="C65" s="23" t="s">
        <v>10</v>
      </c>
      <c r="D65" s="22"/>
      <c r="E65" s="22"/>
      <c r="F65" s="33"/>
      <c r="G65" s="33"/>
      <c r="H65" s="24" t="s">
        <v>151</v>
      </c>
    </row>
    <row r="66" spans="1:8" x14ac:dyDescent="0.2">
      <c r="A66" s="22"/>
      <c r="B66" s="22"/>
      <c r="C66" s="23" t="s">
        <v>150</v>
      </c>
      <c r="D66" s="22"/>
      <c r="E66" s="22" t="s">
        <v>151</v>
      </c>
      <c r="F66" s="34" t="s">
        <v>153</v>
      </c>
      <c r="G66" s="31">
        <v>0</v>
      </c>
      <c r="H66" s="24" t="s">
        <v>151</v>
      </c>
    </row>
    <row r="67" spans="1:8" x14ac:dyDescent="0.2">
      <c r="A67" s="22"/>
      <c r="B67" s="22"/>
      <c r="C67" s="32"/>
      <c r="D67" s="22"/>
      <c r="E67" s="22"/>
      <c r="F67" s="33"/>
      <c r="G67" s="33"/>
      <c r="H67" s="24" t="s">
        <v>151</v>
      </c>
    </row>
    <row r="68" spans="1:8" x14ac:dyDescent="0.2">
      <c r="A68" s="22"/>
      <c r="B68" s="22"/>
      <c r="C68" s="23" t="s">
        <v>160</v>
      </c>
      <c r="D68" s="22"/>
      <c r="E68" s="22"/>
      <c r="F68" s="22"/>
      <c r="G68" s="22"/>
      <c r="H68" s="24" t="s">
        <v>151</v>
      </c>
    </row>
    <row r="69" spans="1:8" x14ac:dyDescent="0.2">
      <c r="A69" s="22"/>
      <c r="B69" s="22"/>
      <c r="C69" s="23" t="s">
        <v>150</v>
      </c>
      <c r="D69" s="22"/>
      <c r="E69" s="22" t="s">
        <v>151</v>
      </c>
      <c r="F69" s="34" t="s">
        <v>153</v>
      </c>
      <c r="G69" s="31">
        <v>0</v>
      </c>
      <c r="H69" s="24" t="s">
        <v>151</v>
      </c>
    </row>
    <row r="70" spans="1:8" x14ac:dyDescent="0.2">
      <c r="A70" s="22"/>
      <c r="B70" s="22"/>
      <c r="C70" s="32"/>
      <c r="D70" s="22"/>
      <c r="E70" s="22"/>
      <c r="F70" s="33"/>
      <c r="G70" s="33"/>
      <c r="H70" s="24" t="s">
        <v>151</v>
      </c>
    </row>
    <row r="71" spans="1:8" x14ac:dyDescent="0.2">
      <c r="A71" s="22"/>
      <c r="B71" s="22"/>
      <c r="C71" s="23" t="s">
        <v>161</v>
      </c>
      <c r="D71" s="22"/>
      <c r="E71" s="22"/>
      <c r="F71" s="22"/>
      <c r="G71" s="22"/>
      <c r="H71" s="24" t="s">
        <v>151</v>
      </c>
    </row>
    <row r="72" spans="1:8" x14ac:dyDescent="0.2">
      <c r="A72" s="22"/>
      <c r="B72" s="22"/>
      <c r="C72" s="23" t="s">
        <v>150</v>
      </c>
      <c r="D72" s="22"/>
      <c r="E72" s="22" t="s">
        <v>151</v>
      </c>
      <c r="F72" s="34" t="s">
        <v>153</v>
      </c>
      <c r="G72" s="31">
        <v>0</v>
      </c>
      <c r="H72" s="24" t="s">
        <v>151</v>
      </c>
    </row>
    <row r="73" spans="1:8" x14ac:dyDescent="0.2">
      <c r="A73" s="22"/>
      <c r="B73" s="22"/>
      <c r="C73" s="32"/>
      <c r="D73" s="22"/>
      <c r="E73" s="22"/>
      <c r="F73" s="33"/>
      <c r="G73" s="33"/>
      <c r="H73" s="24" t="s">
        <v>151</v>
      </c>
    </row>
    <row r="74" spans="1:8" x14ac:dyDescent="0.2">
      <c r="A74" s="22"/>
      <c r="B74" s="22"/>
      <c r="C74" s="23" t="s">
        <v>162</v>
      </c>
      <c r="D74" s="22"/>
      <c r="E74" s="22"/>
      <c r="F74" s="33"/>
      <c r="G74" s="33"/>
      <c r="H74" s="24" t="s">
        <v>151</v>
      </c>
    </row>
    <row r="75" spans="1:8" x14ac:dyDescent="0.2">
      <c r="A75" s="22"/>
      <c r="B75" s="22"/>
      <c r="C75" s="23" t="s">
        <v>150</v>
      </c>
      <c r="D75" s="22"/>
      <c r="E75" s="22" t="s">
        <v>151</v>
      </c>
      <c r="F75" s="34" t="s">
        <v>153</v>
      </c>
      <c r="G75" s="31">
        <v>0</v>
      </c>
      <c r="H75" s="24" t="s">
        <v>151</v>
      </c>
    </row>
    <row r="76" spans="1:8" x14ac:dyDescent="0.2">
      <c r="A76" s="22"/>
      <c r="B76" s="22"/>
      <c r="C76" s="32"/>
      <c r="D76" s="22"/>
      <c r="E76" s="22"/>
      <c r="F76" s="33"/>
      <c r="G76" s="33"/>
      <c r="H76" s="24" t="s">
        <v>151</v>
      </c>
    </row>
    <row r="77" spans="1:8" x14ac:dyDescent="0.2">
      <c r="A77" s="22"/>
      <c r="B77" s="22"/>
      <c r="C77" s="23" t="s">
        <v>163</v>
      </c>
      <c r="D77" s="22"/>
      <c r="E77" s="22"/>
      <c r="F77" s="30">
        <v>0</v>
      </c>
      <c r="G77" s="31">
        <v>0</v>
      </c>
      <c r="H77" s="24" t="s">
        <v>151</v>
      </c>
    </row>
    <row r="78" spans="1:8" x14ac:dyDescent="0.2">
      <c r="A78" s="22"/>
      <c r="B78" s="22"/>
      <c r="C78" s="32"/>
      <c r="D78" s="22"/>
      <c r="E78" s="22"/>
      <c r="F78" s="33"/>
      <c r="G78" s="33"/>
      <c r="H78" s="24" t="s">
        <v>151</v>
      </c>
    </row>
    <row r="79" spans="1:8" x14ac:dyDescent="0.2">
      <c r="A79" s="22"/>
      <c r="B79" s="22"/>
      <c r="C79" s="23" t="s">
        <v>164</v>
      </c>
      <c r="D79" s="22"/>
      <c r="E79" s="22"/>
      <c r="F79" s="33"/>
      <c r="G79" s="33"/>
      <c r="H79" s="24" t="s">
        <v>151</v>
      </c>
    </row>
    <row r="80" spans="1:8" x14ac:dyDescent="0.2">
      <c r="A80" s="22"/>
      <c r="B80" s="22"/>
      <c r="C80" s="23" t="s">
        <v>165</v>
      </c>
      <c r="D80" s="22"/>
      <c r="E80" s="22"/>
      <c r="F80" s="33"/>
      <c r="G80" s="33"/>
      <c r="H80" s="24" t="s">
        <v>151</v>
      </c>
    </row>
    <row r="81" spans="1:8" x14ac:dyDescent="0.2">
      <c r="A81" s="22"/>
      <c r="B81" s="22"/>
      <c r="C81" s="23" t="s">
        <v>150</v>
      </c>
      <c r="D81" s="22"/>
      <c r="E81" s="22" t="s">
        <v>151</v>
      </c>
      <c r="F81" s="34" t="s">
        <v>153</v>
      </c>
      <c r="G81" s="31">
        <v>0</v>
      </c>
      <c r="H81" s="24" t="s">
        <v>151</v>
      </c>
    </row>
    <row r="82" spans="1:8" x14ac:dyDescent="0.2">
      <c r="A82" s="22"/>
      <c r="B82" s="22"/>
      <c r="C82" s="32"/>
      <c r="D82" s="22"/>
      <c r="E82" s="22"/>
      <c r="F82" s="33"/>
      <c r="G82" s="33"/>
      <c r="H82" s="24" t="s">
        <v>151</v>
      </c>
    </row>
    <row r="83" spans="1:8" x14ac:dyDescent="0.2">
      <c r="A83" s="22"/>
      <c r="B83" s="22"/>
      <c r="C83" s="23" t="s">
        <v>166</v>
      </c>
      <c r="D83" s="22"/>
      <c r="E83" s="22"/>
      <c r="F83" s="33"/>
      <c r="G83" s="33"/>
      <c r="H83" s="24" t="s">
        <v>151</v>
      </c>
    </row>
    <row r="84" spans="1:8" x14ac:dyDescent="0.2">
      <c r="A84" s="22"/>
      <c r="B84" s="22"/>
      <c r="C84" s="23" t="s">
        <v>150</v>
      </c>
      <c r="D84" s="22"/>
      <c r="E84" s="22" t="s">
        <v>151</v>
      </c>
      <c r="F84" s="34" t="s">
        <v>153</v>
      </c>
      <c r="G84" s="31">
        <v>0</v>
      </c>
      <c r="H84" s="24" t="s">
        <v>151</v>
      </c>
    </row>
    <row r="85" spans="1:8" x14ac:dyDescent="0.2">
      <c r="A85" s="22"/>
      <c r="B85" s="22"/>
      <c r="C85" s="32"/>
      <c r="D85" s="22"/>
      <c r="E85" s="22"/>
      <c r="F85" s="33"/>
      <c r="G85" s="33"/>
      <c r="H85" s="24" t="s">
        <v>151</v>
      </c>
    </row>
    <row r="86" spans="1:8" x14ac:dyDescent="0.2">
      <c r="A86" s="22"/>
      <c r="B86" s="22"/>
      <c r="C86" s="23" t="s">
        <v>167</v>
      </c>
      <c r="D86" s="22"/>
      <c r="E86" s="22"/>
      <c r="F86" s="33"/>
      <c r="G86" s="33"/>
      <c r="H86" s="24" t="s">
        <v>151</v>
      </c>
    </row>
    <row r="87" spans="1:8" x14ac:dyDescent="0.2">
      <c r="A87" s="22"/>
      <c r="B87" s="22"/>
      <c r="C87" s="23" t="s">
        <v>150</v>
      </c>
      <c r="D87" s="22"/>
      <c r="E87" s="22" t="s">
        <v>151</v>
      </c>
      <c r="F87" s="34" t="s">
        <v>153</v>
      </c>
      <c r="G87" s="31">
        <v>0</v>
      </c>
      <c r="H87" s="24" t="s">
        <v>151</v>
      </c>
    </row>
    <row r="88" spans="1:8" x14ac:dyDescent="0.2">
      <c r="A88" s="22"/>
      <c r="B88" s="22"/>
      <c r="C88" s="32"/>
      <c r="D88" s="22"/>
      <c r="E88" s="22"/>
      <c r="F88" s="33"/>
      <c r="G88" s="33"/>
      <c r="H88" s="24" t="s">
        <v>151</v>
      </c>
    </row>
    <row r="89" spans="1:8" x14ac:dyDescent="0.2">
      <c r="A89" s="22"/>
      <c r="B89" s="22"/>
      <c r="C89" s="23" t="s">
        <v>168</v>
      </c>
      <c r="D89" s="22"/>
      <c r="E89" s="22"/>
      <c r="F89" s="33"/>
      <c r="G89" s="33"/>
      <c r="H89" s="24" t="s">
        <v>151</v>
      </c>
    </row>
    <row r="90" spans="1:8" x14ac:dyDescent="0.2">
      <c r="A90" s="25">
        <v>1</v>
      </c>
      <c r="B90" s="26"/>
      <c r="C90" s="26" t="s">
        <v>169</v>
      </c>
      <c r="D90" s="26"/>
      <c r="E90" s="35"/>
      <c r="F90" s="28">
        <v>109.8859803</v>
      </c>
      <c r="G90" s="29">
        <v>3.0483130000000001E-2</v>
      </c>
      <c r="H90" s="24">
        <v>6.66</v>
      </c>
    </row>
    <row r="91" spans="1:8" x14ac:dyDescent="0.2">
      <c r="A91" s="22"/>
      <c r="B91" s="22"/>
      <c r="C91" s="23" t="s">
        <v>150</v>
      </c>
      <c r="D91" s="22"/>
      <c r="E91" s="22" t="s">
        <v>151</v>
      </c>
      <c r="F91" s="30">
        <v>109.8859803</v>
      </c>
      <c r="G91" s="31">
        <v>3.0483130000000001E-2</v>
      </c>
      <c r="H91" s="24" t="s">
        <v>151</v>
      </c>
    </row>
    <row r="92" spans="1:8" x14ac:dyDescent="0.2">
      <c r="A92" s="22"/>
      <c r="B92" s="22"/>
      <c r="C92" s="32"/>
      <c r="D92" s="22"/>
      <c r="E92" s="22"/>
      <c r="F92" s="33"/>
      <c r="G92" s="33"/>
      <c r="H92" s="24" t="s">
        <v>151</v>
      </c>
    </row>
    <row r="93" spans="1:8" x14ac:dyDescent="0.2">
      <c r="A93" s="22"/>
      <c r="B93" s="22"/>
      <c r="C93" s="23" t="s">
        <v>170</v>
      </c>
      <c r="D93" s="22"/>
      <c r="E93" s="22"/>
      <c r="F93" s="30">
        <v>109.8859803</v>
      </c>
      <c r="G93" s="31">
        <v>3.0483130000000001E-2</v>
      </c>
      <c r="H93" s="24" t="s">
        <v>151</v>
      </c>
    </row>
    <row r="94" spans="1:8" x14ac:dyDescent="0.2">
      <c r="A94" s="22"/>
      <c r="B94" s="22"/>
      <c r="C94" s="33"/>
      <c r="D94" s="22"/>
      <c r="E94" s="22"/>
      <c r="F94" s="22"/>
      <c r="G94" s="22"/>
      <c r="H94" s="24" t="s">
        <v>151</v>
      </c>
    </row>
    <row r="95" spans="1:8" x14ac:dyDescent="0.2">
      <c r="A95" s="22"/>
      <c r="B95" s="22"/>
      <c r="C95" s="23" t="s">
        <v>171</v>
      </c>
      <c r="D95" s="22"/>
      <c r="E95" s="22"/>
      <c r="F95" s="22"/>
      <c r="G95" s="22"/>
      <c r="H95" s="24" t="s">
        <v>151</v>
      </c>
    </row>
    <row r="96" spans="1:8" x14ac:dyDescent="0.2">
      <c r="A96" s="22"/>
      <c r="B96" s="22"/>
      <c r="C96" s="23" t="s">
        <v>172</v>
      </c>
      <c r="D96" s="22"/>
      <c r="E96" s="22"/>
      <c r="F96" s="22"/>
      <c r="G96" s="22"/>
      <c r="H96" s="24" t="s">
        <v>151</v>
      </c>
    </row>
    <row r="97" spans="1:16" x14ac:dyDescent="0.2">
      <c r="A97" s="22"/>
      <c r="B97" s="22"/>
      <c r="C97" s="23" t="s">
        <v>150</v>
      </c>
      <c r="D97" s="22"/>
      <c r="E97" s="22" t="s">
        <v>151</v>
      </c>
      <c r="F97" s="34" t="s">
        <v>153</v>
      </c>
      <c r="G97" s="31">
        <v>0</v>
      </c>
      <c r="H97" s="24" t="s">
        <v>151</v>
      </c>
    </row>
    <row r="98" spans="1:16" x14ac:dyDescent="0.2">
      <c r="A98" s="22"/>
      <c r="B98" s="22"/>
      <c r="C98" s="32"/>
      <c r="D98" s="22"/>
      <c r="E98" s="22"/>
      <c r="F98" s="33"/>
      <c r="G98" s="33"/>
      <c r="H98" s="24" t="s">
        <v>151</v>
      </c>
    </row>
    <row r="99" spans="1:16" x14ac:dyDescent="0.2">
      <c r="A99" s="22"/>
      <c r="B99" s="22"/>
      <c r="C99" s="23" t="s">
        <v>173</v>
      </c>
      <c r="D99" s="22"/>
      <c r="E99" s="22"/>
      <c r="F99" s="22"/>
      <c r="G99" s="22"/>
      <c r="H99" s="24" t="s">
        <v>151</v>
      </c>
    </row>
    <row r="100" spans="1:16" x14ac:dyDescent="0.2">
      <c r="A100" s="22"/>
      <c r="B100" s="22"/>
      <c r="C100" s="23" t="s">
        <v>174</v>
      </c>
      <c r="D100" s="22"/>
      <c r="E100" s="22"/>
      <c r="F100" s="22"/>
      <c r="G100" s="22"/>
      <c r="H100" s="24" t="s">
        <v>151</v>
      </c>
    </row>
    <row r="101" spans="1:16" x14ac:dyDescent="0.2">
      <c r="A101" s="22"/>
      <c r="B101" s="22"/>
      <c r="C101" s="23" t="s">
        <v>150</v>
      </c>
      <c r="D101" s="22"/>
      <c r="E101" s="22" t="s">
        <v>151</v>
      </c>
      <c r="F101" s="34" t="s">
        <v>153</v>
      </c>
      <c r="G101" s="31">
        <v>0</v>
      </c>
      <c r="H101" s="24" t="s">
        <v>151</v>
      </c>
    </row>
    <row r="102" spans="1:16" x14ac:dyDescent="0.2">
      <c r="A102" s="22"/>
      <c r="B102" s="22"/>
      <c r="C102" s="32"/>
      <c r="D102" s="22"/>
      <c r="E102" s="22"/>
      <c r="F102" s="33"/>
      <c r="G102" s="33"/>
      <c r="H102" s="24" t="s">
        <v>151</v>
      </c>
    </row>
    <row r="103" spans="1:16" x14ac:dyDescent="0.2">
      <c r="A103" s="22"/>
      <c r="B103" s="22"/>
      <c r="C103" s="23" t="s">
        <v>175</v>
      </c>
      <c r="D103" s="22"/>
      <c r="E103" s="22"/>
      <c r="F103" s="33"/>
      <c r="G103" s="33"/>
      <c r="H103" s="24" t="s">
        <v>151</v>
      </c>
    </row>
    <row r="104" spans="1:16" x14ac:dyDescent="0.2">
      <c r="A104" s="22"/>
      <c r="B104" s="22"/>
      <c r="C104" s="23" t="s">
        <v>150</v>
      </c>
      <c r="D104" s="22"/>
      <c r="E104" s="22" t="s">
        <v>151</v>
      </c>
      <c r="F104" s="34" t="s">
        <v>153</v>
      </c>
      <c r="G104" s="31">
        <v>0</v>
      </c>
      <c r="H104" s="24" t="s">
        <v>151</v>
      </c>
    </row>
    <row r="105" spans="1:16" x14ac:dyDescent="0.2">
      <c r="A105" s="22"/>
      <c r="B105" s="22"/>
      <c r="C105" s="32"/>
      <c r="D105" s="22"/>
      <c r="E105" s="22"/>
      <c r="F105" s="33"/>
      <c r="G105" s="33"/>
      <c r="H105" s="24" t="s">
        <v>151</v>
      </c>
    </row>
    <row r="106" spans="1:16" x14ac:dyDescent="0.2">
      <c r="A106" s="35"/>
      <c r="B106" s="26"/>
      <c r="C106" s="26" t="s">
        <v>176</v>
      </c>
      <c r="D106" s="26"/>
      <c r="E106" s="35"/>
      <c r="F106" s="28">
        <v>-75.402335379999997</v>
      </c>
      <c r="G106" s="29">
        <v>-2.0917129999999999E-2</v>
      </c>
      <c r="H106" s="24" t="s">
        <v>151</v>
      </c>
    </row>
    <row r="107" spans="1:16" x14ac:dyDescent="0.2">
      <c r="A107" s="32"/>
      <c r="B107" s="32"/>
      <c r="C107" s="23" t="s">
        <v>177</v>
      </c>
      <c r="D107" s="33"/>
      <c r="E107" s="33"/>
      <c r="F107" s="30">
        <v>3604.8124674199998</v>
      </c>
      <c r="G107" s="36">
        <v>1.00000004</v>
      </c>
      <c r="H107" s="24" t="s">
        <v>151</v>
      </c>
    </row>
    <row r="108" spans="1:16" x14ac:dyDescent="0.2">
      <c r="A108" s="37"/>
      <c r="B108" s="37"/>
      <c r="C108" s="37"/>
      <c r="D108" s="38"/>
      <c r="E108" s="38"/>
      <c r="F108" s="38"/>
      <c r="G108" s="38"/>
    </row>
    <row r="109" spans="1:16" x14ac:dyDescent="0.2">
      <c r="A109" s="39"/>
      <c r="B109" s="230" t="s">
        <v>901</v>
      </c>
      <c r="C109" s="230"/>
      <c r="D109" s="230"/>
      <c r="E109" s="230"/>
      <c r="F109" s="230"/>
      <c r="G109" s="230"/>
      <c r="H109" s="230"/>
    </row>
    <row r="110" spans="1:16" x14ac:dyDescent="0.2">
      <c r="A110" s="39"/>
      <c r="B110" s="230" t="s">
        <v>902</v>
      </c>
      <c r="C110" s="230"/>
      <c r="D110" s="230"/>
      <c r="E110" s="230"/>
      <c r="F110" s="230"/>
      <c r="G110" s="230"/>
      <c r="H110" s="230"/>
    </row>
    <row r="111" spans="1:16" x14ac:dyDescent="0.2">
      <c r="A111" s="39"/>
      <c r="B111" s="230" t="s">
        <v>903</v>
      </c>
      <c r="C111" s="230"/>
      <c r="D111" s="230"/>
      <c r="E111" s="230"/>
      <c r="F111" s="230"/>
      <c r="G111" s="230"/>
      <c r="H111" s="230"/>
    </row>
    <row r="112" spans="1:16" s="43" customFormat="1" ht="66.75" customHeight="1" x14ac:dyDescent="0.25">
      <c r="A112" s="42"/>
      <c r="B112" s="231" t="s">
        <v>904</v>
      </c>
      <c r="C112" s="231"/>
      <c r="D112" s="231"/>
      <c r="E112" s="231"/>
      <c r="F112" s="231"/>
      <c r="G112" s="231"/>
      <c r="H112" s="231"/>
      <c r="I112"/>
      <c r="J112"/>
      <c r="K112"/>
      <c r="L112"/>
      <c r="M112"/>
      <c r="N112"/>
      <c r="O112"/>
      <c r="P112"/>
    </row>
    <row r="113" spans="1:8" x14ac:dyDescent="0.2">
      <c r="A113" s="39"/>
      <c r="B113" s="230" t="s">
        <v>905</v>
      </c>
      <c r="C113" s="230"/>
      <c r="D113" s="230"/>
      <c r="E113" s="230"/>
      <c r="F113" s="230"/>
      <c r="G113" s="230"/>
      <c r="H113" s="230"/>
    </row>
    <row r="114" spans="1:8" x14ac:dyDescent="0.2">
      <c r="A114" s="44"/>
      <c r="B114" s="44"/>
      <c r="C114" s="44"/>
      <c r="D114" s="45"/>
      <c r="E114" s="45"/>
      <c r="F114" s="45"/>
      <c r="G114" s="45"/>
    </row>
    <row r="115" spans="1:8" x14ac:dyDescent="0.2">
      <c r="A115" s="44"/>
      <c r="B115" s="232" t="s">
        <v>178</v>
      </c>
      <c r="C115" s="233"/>
      <c r="D115" s="234"/>
      <c r="E115" s="46"/>
      <c r="F115" s="45"/>
      <c r="G115" s="45"/>
    </row>
    <row r="116" spans="1:8" x14ac:dyDescent="0.2">
      <c r="A116" s="44"/>
      <c r="B116" s="227" t="s">
        <v>179</v>
      </c>
      <c r="C116" s="228"/>
      <c r="D116" s="23" t="s">
        <v>180</v>
      </c>
      <c r="E116" s="46"/>
      <c r="F116" s="45"/>
      <c r="G116" s="45"/>
    </row>
    <row r="117" spans="1:8" ht="12.75" customHeight="1" x14ac:dyDescent="0.2">
      <c r="A117" s="44"/>
      <c r="B117" s="235" t="s">
        <v>907</v>
      </c>
      <c r="C117" s="236"/>
      <c r="D117" s="23" t="s">
        <v>180</v>
      </c>
      <c r="E117" s="46"/>
      <c r="F117" s="45"/>
      <c r="G117" s="45"/>
    </row>
    <row r="118" spans="1:8" x14ac:dyDescent="0.2">
      <c r="A118" s="44"/>
      <c r="B118" s="227" t="s">
        <v>182</v>
      </c>
      <c r="C118" s="228"/>
      <c r="D118" s="33" t="s">
        <v>151</v>
      </c>
      <c r="E118" s="46"/>
      <c r="F118" s="45"/>
      <c r="G118" s="45"/>
    </row>
    <row r="119" spans="1:8" x14ac:dyDescent="0.2">
      <c r="A119" s="48"/>
      <c r="B119" s="49" t="s">
        <v>151</v>
      </c>
      <c r="C119" s="49" t="s">
        <v>908</v>
      </c>
      <c r="D119" s="49" t="s">
        <v>183</v>
      </c>
      <c r="E119" s="48"/>
      <c r="F119" s="48"/>
      <c r="G119" s="48"/>
      <c r="H119" s="48"/>
    </row>
    <row r="120" spans="1:8" x14ac:dyDescent="0.2">
      <c r="A120" s="50"/>
      <c r="B120" s="51" t="s">
        <v>184</v>
      </c>
      <c r="C120" s="52">
        <v>45596</v>
      </c>
      <c r="D120" s="52">
        <v>45626</v>
      </c>
      <c r="E120" s="50"/>
      <c r="F120" s="50"/>
      <c r="G120" s="50"/>
    </row>
    <row r="121" spans="1:8" x14ac:dyDescent="0.2">
      <c r="A121" s="50"/>
      <c r="B121" s="26" t="s">
        <v>185</v>
      </c>
      <c r="C121" s="53">
        <v>29.008500000000002</v>
      </c>
      <c r="D121" s="53">
        <v>28.727399999999999</v>
      </c>
      <c r="E121" s="50"/>
      <c r="F121" s="54"/>
      <c r="G121" s="55"/>
    </row>
    <row r="122" spans="1:8" x14ac:dyDescent="0.2">
      <c r="A122" s="50"/>
      <c r="B122" s="26" t="s">
        <v>1080</v>
      </c>
      <c r="C122" s="53">
        <v>27.616</v>
      </c>
      <c r="D122" s="53">
        <v>27.348400000000002</v>
      </c>
      <c r="E122" s="50"/>
      <c r="F122" s="54"/>
      <c r="G122" s="55"/>
    </row>
    <row r="123" spans="1:8" x14ac:dyDescent="0.2">
      <c r="A123" s="50"/>
      <c r="B123" s="26" t="s">
        <v>186</v>
      </c>
      <c r="C123" s="53">
        <v>28.1479</v>
      </c>
      <c r="D123" s="53">
        <v>27.869900000000001</v>
      </c>
      <c r="E123" s="50"/>
      <c r="F123" s="54"/>
      <c r="G123" s="55"/>
    </row>
    <row r="124" spans="1:8" x14ac:dyDescent="0.2">
      <c r="A124" s="50"/>
      <c r="B124" s="26" t="s">
        <v>1081</v>
      </c>
      <c r="C124" s="53">
        <v>26.758400000000002</v>
      </c>
      <c r="D124" s="53">
        <v>26.4941</v>
      </c>
      <c r="E124" s="50"/>
      <c r="F124" s="54"/>
      <c r="G124" s="55"/>
    </row>
    <row r="125" spans="1:8" x14ac:dyDescent="0.2">
      <c r="A125" s="50"/>
      <c r="B125" s="50"/>
      <c r="C125" s="50"/>
      <c r="D125" s="50"/>
      <c r="E125" s="50"/>
      <c r="F125" s="50"/>
      <c r="G125" s="50"/>
    </row>
    <row r="126" spans="1:8" x14ac:dyDescent="0.2">
      <c r="A126" s="50"/>
      <c r="B126" s="227" t="s">
        <v>910</v>
      </c>
      <c r="C126" s="228"/>
      <c r="D126" s="47" t="s">
        <v>180</v>
      </c>
      <c r="E126" s="50"/>
      <c r="F126" s="50"/>
      <c r="G126" s="50"/>
    </row>
    <row r="127" spans="1:8" x14ac:dyDescent="0.2">
      <c r="A127" s="50"/>
      <c r="B127" s="91"/>
      <c r="C127" s="91"/>
      <c r="D127" s="91"/>
      <c r="E127" s="50"/>
      <c r="F127" s="50"/>
      <c r="G127" s="50"/>
    </row>
    <row r="128" spans="1:8" x14ac:dyDescent="0.2">
      <c r="A128" s="48"/>
      <c r="B128" s="235" t="s">
        <v>187</v>
      </c>
      <c r="C128" s="236"/>
      <c r="D128" s="47" t="s">
        <v>180</v>
      </c>
      <c r="E128" s="58"/>
      <c r="F128" s="48"/>
      <c r="G128" s="48"/>
    </row>
    <row r="129" spans="1:10" x14ac:dyDescent="0.2">
      <c r="A129" s="48"/>
      <c r="B129" s="235" t="s">
        <v>188</v>
      </c>
      <c r="C129" s="236"/>
      <c r="D129" s="47" t="s">
        <v>180</v>
      </c>
      <c r="E129" s="58"/>
      <c r="F129" s="48"/>
      <c r="G129" s="48"/>
    </row>
    <row r="130" spans="1:10" x14ac:dyDescent="0.2">
      <c r="A130" s="48"/>
      <c r="B130" s="235" t="s">
        <v>189</v>
      </c>
      <c r="C130" s="236"/>
      <c r="D130" s="47" t="s">
        <v>180</v>
      </c>
      <c r="E130" s="58"/>
      <c r="F130" s="48"/>
      <c r="G130" s="48"/>
    </row>
    <row r="131" spans="1:10" x14ac:dyDescent="0.2">
      <c r="A131" s="48"/>
      <c r="B131" s="235" t="s">
        <v>190</v>
      </c>
      <c r="C131" s="236"/>
      <c r="D131" s="59">
        <v>0.27626112068610909</v>
      </c>
      <c r="E131" s="48"/>
      <c r="F131" s="40"/>
      <c r="G131" s="60"/>
    </row>
    <row r="133" spans="1:10" x14ac:dyDescent="0.2">
      <c r="B133" s="237" t="s">
        <v>1039</v>
      </c>
      <c r="C133" s="237"/>
    </row>
    <row r="135" spans="1:10" ht="153.75" customHeight="1" x14ac:dyDescent="0.2"/>
    <row r="138" spans="1:10" x14ac:dyDescent="0.2">
      <c r="B138" s="61" t="s">
        <v>1040</v>
      </c>
      <c r="C138" s="62"/>
      <c r="D138" s="61"/>
    </row>
    <row r="139" spans="1:10" x14ac:dyDescent="0.2">
      <c r="B139" s="61" t="s">
        <v>1045</v>
      </c>
      <c r="D139" s="61"/>
    </row>
    <row r="140" spans="1:10" ht="165" customHeight="1" x14ac:dyDescent="0.2"/>
    <row r="142" spans="1:10" x14ac:dyDescent="0.2">
      <c r="J142" s="21"/>
    </row>
  </sheetData>
  <mergeCells count="18">
    <mergeCell ref="B131:C131"/>
    <mergeCell ref="B128:C128"/>
    <mergeCell ref="B133:C133"/>
    <mergeCell ref="B117:C117"/>
    <mergeCell ref="B118:C118"/>
    <mergeCell ref="B126:C126"/>
    <mergeCell ref="B129:C129"/>
    <mergeCell ref="B130:C130"/>
    <mergeCell ref="B116:C116"/>
    <mergeCell ref="A1:H1"/>
    <mergeCell ref="A2:H2"/>
    <mergeCell ref="A3:H3"/>
    <mergeCell ref="B109:H109"/>
    <mergeCell ref="B110:H110"/>
    <mergeCell ref="B111:H111"/>
    <mergeCell ref="B112:H112"/>
    <mergeCell ref="B113:H113"/>
    <mergeCell ref="B115:D115"/>
  </mergeCells>
  <hyperlinks>
    <hyperlink ref="I1" location="Index!B2" display="Index" xr:uid="{A2BD7693-CAB5-44B1-BB91-0C739890A7C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3DE0C-220B-4F9C-8F70-1F818C1BC515}">
  <sheetPr>
    <outlinePr summaryBelow="0" summaryRight="0"/>
  </sheetPr>
  <dimension ref="A1:P143"/>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868</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394</v>
      </c>
      <c r="C7" s="26" t="s">
        <v>395</v>
      </c>
      <c r="D7" s="26" t="s">
        <v>33</v>
      </c>
      <c r="E7" s="27">
        <v>5638</v>
      </c>
      <c r="F7" s="28">
        <v>145.75357600000001</v>
      </c>
      <c r="G7" s="29">
        <v>6.3337909999999997E-2</v>
      </c>
      <c r="H7" s="24" t="s">
        <v>151</v>
      </c>
    </row>
    <row r="8" spans="1:9" x14ac:dyDescent="0.2">
      <c r="A8" s="25">
        <v>2</v>
      </c>
      <c r="B8" s="26" t="s">
        <v>356</v>
      </c>
      <c r="C8" s="26" t="s">
        <v>357</v>
      </c>
      <c r="D8" s="26" t="s">
        <v>251</v>
      </c>
      <c r="E8" s="27">
        <v>2314</v>
      </c>
      <c r="F8" s="28">
        <v>143.12899899999999</v>
      </c>
      <c r="G8" s="29">
        <v>6.2197389999999998E-2</v>
      </c>
      <c r="H8" s="24" t="s">
        <v>151</v>
      </c>
    </row>
    <row r="9" spans="1:9" x14ac:dyDescent="0.2">
      <c r="A9" s="25">
        <v>3</v>
      </c>
      <c r="B9" s="26" t="s">
        <v>396</v>
      </c>
      <c r="C9" s="26" t="s">
        <v>397</v>
      </c>
      <c r="D9" s="26" t="s">
        <v>204</v>
      </c>
      <c r="E9" s="27">
        <v>21323</v>
      </c>
      <c r="F9" s="28">
        <v>106.6043385</v>
      </c>
      <c r="G9" s="29">
        <v>4.6325419999999999E-2</v>
      </c>
      <c r="H9" s="24" t="s">
        <v>151</v>
      </c>
    </row>
    <row r="10" spans="1:9" x14ac:dyDescent="0.2">
      <c r="A10" s="25">
        <v>4</v>
      </c>
      <c r="B10" s="26" t="s">
        <v>372</v>
      </c>
      <c r="C10" s="26" t="s">
        <v>373</v>
      </c>
      <c r="D10" s="26" t="s">
        <v>374</v>
      </c>
      <c r="E10" s="27">
        <v>6568</v>
      </c>
      <c r="F10" s="28">
        <v>106.35234</v>
      </c>
      <c r="G10" s="29">
        <v>4.6215920000000001E-2</v>
      </c>
      <c r="H10" s="24" t="s">
        <v>151</v>
      </c>
    </row>
    <row r="11" spans="1:9" x14ac:dyDescent="0.2">
      <c r="A11" s="25">
        <v>5</v>
      </c>
      <c r="B11" s="26" t="s">
        <v>398</v>
      </c>
      <c r="C11" s="26" t="s">
        <v>399</v>
      </c>
      <c r="D11" s="26" t="s">
        <v>233</v>
      </c>
      <c r="E11" s="27">
        <v>30085</v>
      </c>
      <c r="F11" s="28">
        <v>98.137270000000001</v>
      </c>
      <c r="G11" s="29">
        <v>4.264602E-2</v>
      </c>
      <c r="H11" s="24" t="s">
        <v>151</v>
      </c>
    </row>
    <row r="12" spans="1:9" x14ac:dyDescent="0.2">
      <c r="A12" s="25">
        <v>6</v>
      </c>
      <c r="B12" s="26" t="s">
        <v>145</v>
      </c>
      <c r="C12" s="26" t="s">
        <v>146</v>
      </c>
      <c r="D12" s="26" t="s">
        <v>33</v>
      </c>
      <c r="E12" s="27">
        <v>27896</v>
      </c>
      <c r="F12" s="28">
        <v>96.896755999999996</v>
      </c>
      <c r="G12" s="29">
        <v>4.2106949999999997E-2</v>
      </c>
      <c r="H12" s="24" t="s">
        <v>151</v>
      </c>
    </row>
    <row r="13" spans="1:9" x14ac:dyDescent="0.2">
      <c r="A13" s="25">
        <v>7</v>
      </c>
      <c r="B13" s="26" t="s">
        <v>51</v>
      </c>
      <c r="C13" s="26" t="s">
        <v>52</v>
      </c>
      <c r="D13" s="26" t="s">
        <v>36</v>
      </c>
      <c r="E13" s="27">
        <v>10955</v>
      </c>
      <c r="F13" s="28">
        <v>91.1510775</v>
      </c>
      <c r="G13" s="29">
        <v>3.9610140000000002E-2</v>
      </c>
      <c r="H13" s="24" t="s">
        <v>151</v>
      </c>
    </row>
    <row r="14" spans="1:9" x14ac:dyDescent="0.2">
      <c r="A14" s="25">
        <v>8</v>
      </c>
      <c r="B14" s="26" t="s">
        <v>58</v>
      </c>
      <c r="C14" s="26" t="s">
        <v>59</v>
      </c>
      <c r="D14" s="26" t="s">
        <v>36</v>
      </c>
      <c r="E14" s="27">
        <v>1987</v>
      </c>
      <c r="F14" s="28">
        <v>85.704277500000003</v>
      </c>
      <c r="G14" s="29">
        <v>3.7243199999999997E-2</v>
      </c>
      <c r="H14" s="24" t="s">
        <v>151</v>
      </c>
    </row>
    <row r="15" spans="1:9" x14ac:dyDescent="0.2">
      <c r="A15" s="25">
        <v>9</v>
      </c>
      <c r="B15" s="26" t="s">
        <v>236</v>
      </c>
      <c r="C15" s="26" t="s">
        <v>237</v>
      </c>
      <c r="D15" s="26" t="s">
        <v>113</v>
      </c>
      <c r="E15" s="27">
        <v>700</v>
      </c>
      <c r="F15" s="28">
        <v>82.666499999999999</v>
      </c>
      <c r="G15" s="29">
        <v>3.5923120000000003E-2</v>
      </c>
      <c r="H15" s="24" t="s">
        <v>151</v>
      </c>
    </row>
    <row r="16" spans="1:9" ht="25.5" x14ac:dyDescent="0.2">
      <c r="A16" s="25">
        <v>10</v>
      </c>
      <c r="B16" s="26" t="s">
        <v>320</v>
      </c>
      <c r="C16" s="26" t="s">
        <v>321</v>
      </c>
      <c r="D16" s="26" t="s">
        <v>268</v>
      </c>
      <c r="E16" s="27">
        <v>1976</v>
      </c>
      <c r="F16" s="28">
        <v>69.316103999999996</v>
      </c>
      <c r="G16" s="29">
        <v>3.0121640000000002E-2</v>
      </c>
      <c r="H16" s="24" t="s">
        <v>151</v>
      </c>
    </row>
    <row r="17" spans="1:8" x14ac:dyDescent="0.2">
      <c r="A17" s="25">
        <v>11</v>
      </c>
      <c r="B17" s="26" t="s">
        <v>402</v>
      </c>
      <c r="C17" s="26" t="s">
        <v>403</v>
      </c>
      <c r="D17" s="26" t="s">
        <v>404</v>
      </c>
      <c r="E17" s="27">
        <v>4462</v>
      </c>
      <c r="F17" s="28">
        <v>68.717031000000006</v>
      </c>
      <c r="G17" s="29">
        <v>2.9861309999999999E-2</v>
      </c>
      <c r="H17" s="24" t="s">
        <v>151</v>
      </c>
    </row>
    <row r="18" spans="1:8" x14ac:dyDescent="0.2">
      <c r="A18" s="25">
        <v>12</v>
      </c>
      <c r="B18" s="26" t="s">
        <v>407</v>
      </c>
      <c r="C18" s="26" t="s">
        <v>408</v>
      </c>
      <c r="D18" s="26" t="s">
        <v>39</v>
      </c>
      <c r="E18" s="27">
        <v>22305</v>
      </c>
      <c r="F18" s="28">
        <v>68.599027500000005</v>
      </c>
      <c r="G18" s="29">
        <v>2.9810039999999999E-2</v>
      </c>
      <c r="H18" s="24" t="s">
        <v>151</v>
      </c>
    </row>
    <row r="19" spans="1:8" x14ac:dyDescent="0.2">
      <c r="A19" s="25">
        <v>13</v>
      </c>
      <c r="B19" s="26" t="s">
        <v>405</v>
      </c>
      <c r="C19" s="26" t="s">
        <v>406</v>
      </c>
      <c r="D19" s="26" t="s">
        <v>207</v>
      </c>
      <c r="E19" s="27">
        <v>9732</v>
      </c>
      <c r="F19" s="28">
        <v>68.308908000000002</v>
      </c>
      <c r="G19" s="29">
        <v>2.9683959999999999E-2</v>
      </c>
      <c r="H19" s="24" t="s">
        <v>151</v>
      </c>
    </row>
    <row r="20" spans="1:8" ht="25.5" x14ac:dyDescent="0.2">
      <c r="A20" s="25">
        <v>14</v>
      </c>
      <c r="B20" s="26" t="s">
        <v>419</v>
      </c>
      <c r="C20" s="26" t="s">
        <v>420</v>
      </c>
      <c r="D20" s="26" t="s">
        <v>210</v>
      </c>
      <c r="E20" s="27">
        <v>1238</v>
      </c>
      <c r="F20" s="28">
        <v>64.091879000000006</v>
      </c>
      <c r="G20" s="29">
        <v>2.785143E-2</v>
      </c>
      <c r="H20" s="24" t="s">
        <v>151</v>
      </c>
    </row>
    <row r="21" spans="1:8" x14ac:dyDescent="0.2">
      <c r="A21" s="25">
        <v>15</v>
      </c>
      <c r="B21" s="26" t="s">
        <v>411</v>
      </c>
      <c r="C21" s="26" t="s">
        <v>412</v>
      </c>
      <c r="D21" s="26" t="s">
        <v>39</v>
      </c>
      <c r="E21" s="27">
        <v>178820</v>
      </c>
      <c r="F21" s="28">
        <v>63.695684</v>
      </c>
      <c r="G21" s="29">
        <v>2.7679260000000001E-2</v>
      </c>
      <c r="H21" s="24" t="s">
        <v>151</v>
      </c>
    </row>
    <row r="22" spans="1:8" x14ac:dyDescent="0.2">
      <c r="A22" s="25">
        <v>16</v>
      </c>
      <c r="B22" s="26" t="s">
        <v>415</v>
      </c>
      <c r="C22" s="26" t="s">
        <v>416</v>
      </c>
      <c r="D22" s="26" t="s">
        <v>39</v>
      </c>
      <c r="E22" s="27">
        <v>101192</v>
      </c>
      <c r="F22" s="28">
        <v>63.072973599999997</v>
      </c>
      <c r="G22" s="29">
        <v>2.7408660000000001E-2</v>
      </c>
      <c r="H22" s="24" t="s">
        <v>151</v>
      </c>
    </row>
    <row r="23" spans="1:8" x14ac:dyDescent="0.2">
      <c r="A23" s="25">
        <v>17</v>
      </c>
      <c r="B23" s="26" t="s">
        <v>409</v>
      </c>
      <c r="C23" s="26" t="s">
        <v>410</v>
      </c>
      <c r="D23" s="26" t="s">
        <v>36</v>
      </c>
      <c r="E23" s="27">
        <v>5262</v>
      </c>
      <c r="F23" s="28">
        <v>62.936151000000002</v>
      </c>
      <c r="G23" s="29">
        <v>2.7349209999999999E-2</v>
      </c>
      <c r="H23" s="24" t="s">
        <v>151</v>
      </c>
    </row>
    <row r="24" spans="1:8" x14ac:dyDescent="0.2">
      <c r="A24" s="25">
        <v>18</v>
      </c>
      <c r="B24" s="26" t="s">
        <v>400</v>
      </c>
      <c r="C24" s="26" t="s">
        <v>401</v>
      </c>
      <c r="D24" s="26" t="s">
        <v>251</v>
      </c>
      <c r="E24" s="27">
        <v>1988</v>
      </c>
      <c r="F24" s="28">
        <v>57.594347999999997</v>
      </c>
      <c r="G24" s="29">
        <v>2.5027899999999999E-2</v>
      </c>
      <c r="H24" s="24" t="s">
        <v>151</v>
      </c>
    </row>
    <row r="25" spans="1:8" ht="25.5" x14ac:dyDescent="0.2">
      <c r="A25" s="25">
        <v>19</v>
      </c>
      <c r="B25" s="26" t="s">
        <v>421</v>
      </c>
      <c r="C25" s="26" t="s">
        <v>422</v>
      </c>
      <c r="D25" s="26" t="s">
        <v>423</v>
      </c>
      <c r="E25" s="27">
        <v>14767</v>
      </c>
      <c r="F25" s="28">
        <v>56.166284500000003</v>
      </c>
      <c r="G25" s="29">
        <v>2.4407330000000001E-2</v>
      </c>
      <c r="H25" s="24" t="s">
        <v>151</v>
      </c>
    </row>
    <row r="26" spans="1:8" ht="25.5" x14ac:dyDescent="0.2">
      <c r="A26" s="25">
        <v>20</v>
      </c>
      <c r="B26" s="26" t="s">
        <v>413</v>
      </c>
      <c r="C26" s="26" t="s">
        <v>414</v>
      </c>
      <c r="D26" s="26" t="s">
        <v>210</v>
      </c>
      <c r="E26" s="27">
        <v>9440</v>
      </c>
      <c r="F26" s="28">
        <v>53.538960000000003</v>
      </c>
      <c r="G26" s="29">
        <v>2.3265609999999999E-2</v>
      </c>
      <c r="H26" s="24" t="s">
        <v>151</v>
      </c>
    </row>
    <row r="27" spans="1:8" x14ac:dyDescent="0.2">
      <c r="A27" s="25">
        <v>21</v>
      </c>
      <c r="B27" s="26" t="s">
        <v>426</v>
      </c>
      <c r="C27" s="26" t="s">
        <v>427</v>
      </c>
      <c r="D27" s="26" t="s">
        <v>207</v>
      </c>
      <c r="E27" s="27">
        <v>7579</v>
      </c>
      <c r="F27" s="28">
        <v>44.765363499999999</v>
      </c>
      <c r="G27" s="29">
        <v>1.9453000000000002E-2</v>
      </c>
      <c r="H27" s="24" t="s">
        <v>151</v>
      </c>
    </row>
    <row r="28" spans="1:8" x14ac:dyDescent="0.2">
      <c r="A28" s="25">
        <v>22</v>
      </c>
      <c r="B28" s="26" t="s">
        <v>428</v>
      </c>
      <c r="C28" s="26" t="s">
        <v>429</v>
      </c>
      <c r="D28" s="26" t="s">
        <v>36</v>
      </c>
      <c r="E28" s="27">
        <v>8416</v>
      </c>
      <c r="F28" s="28">
        <v>43.830528000000001</v>
      </c>
      <c r="G28" s="29">
        <v>1.9046770000000001E-2</v>
      </c>
      <c r="H28" s="24" t="s">
        <v>151</v>
      </c>
    </row>
    <row r="29" spans="1:8" ht="25.5" x14ac:dyDescent="0.2">
      <c r="A29" s="25">
        <v>23</v>
      </c>
      <c r="B29" s="26" t="s">
        <v>417</v>
      </c>
      <c r="C29" s="26" t="s">
        <v>418</v>
      </c>
      <c r="D29" s="26" t="s">
        <v>210</v>
      </c>
      <c r="E29" s="27">
        <v>2376</v>
      </c>
      <c r="F29" s="28">
        <v>41.230727999999999</v>
      </c>
      <c r="G29" s="29">
        <v>1.7917010000000001E-2</v>
      </c>
      <c r="H29" s="24" t="s">
        <v>151</v>
      </c>
    </row>
    <row r="30" spans="1:8" ht="25.5" x14ac:dyDescent="0.2">
      <c r="A30" s="25">
        <v>24</v>
      </c>
      <c r="B30" s="26" t="s">
        <v>76</v>
      </c>
      <c r="C30" s="26" t="s">
        <v>77</v>
      </c>
      <c r="D30" s="26" t="s">
        <v>25</v>
      </c>
      <c r="E30" s="27">
        <v>936</v>
      </c>
      <c r="F30" s="28">
        <v>40.044420000000002</v>
      </c>
      <c r="G30" s="29">
        <v>1.7401489999999999E-2</v>
      </c>
      <c r="H30" s="24" t="s">
        <v>151</v>
      </c>
    </row>
    <row r="31" spans="1:8" x14ac:dyDescent="0.2">
      <c r="A31" s="25">
        <v>25</v>
      </c>
      <c r="B31" s="26" t="s">
        <v>271</v>
      </c>
      <c r="C31" s="26" t="s">
        <v>272</v>
      </c>
      <c r="D31" s="26" t="s">
        <v>113</v>
      </c>
      <c r="E31" s="27">
        <v>2453</v>
      </c>
      <c r="F31" s="28">
        <v>40.028053999999997</v>
      </c>
      <c r="G31" s="29">
        <v>1.7394380000000001E-2</v>
      </c>
      <c r="H31" s="24" t="s">
        <v>151</v>
      </c>
    </row>
    <row r="32" spans="1:8" x14ac:dyDescent="0.2">
      <c r="A32" s="25">
        <v>26</v>
      </c>
      <c r="B32" s="26" t="s">
        <v>430</v>
      </c>
      <c r="C32" s="26" t="s">
        <v>431</v>
      </c>
      <c r="D32" s="26" t="s">
        <v>233</v>
      </c>
      <c r="E32" s="27">
        <v>5099</v>
      </c>
      <c r="F32" s="28">
        <v>38.630023999999999</v>
      </c>
      <c r="G32" s="29">
        <v>1.6786860000000001E-2</v>
      </c>
      <c r="H32" s="24" t="s">
        <v>151</v>
      </c>
    </row>
    <row r="33" spans="1:8" x14ac:dyDescent="0.2">
      <c r="A33" s="25">
        <v>27</v>
      </c>
      <c r="B33" s="26" t="s">
        <v>434</v>
      </c>
      <c r="C33" s="26" t="s">
        <v>435</v>
      </c>
      <c r="D33" s="26" t="s">
        <v>374</v>
      </c>
      <c r="E33" s="27">
        <v>7431</v>
      </c>
      <c r="F33" s="28">
        <v>36.575381999999998</v>
      </c>
      <c r="G33" s="29">
        <v>1.589401E-2</v>
      </c>
      <c r="H33" s="24" t="s">
        <v>151</v>
      </c>
    </row>
    <row r="34" spans="1:8" x14ac:dyDescent="0.2">
      <c r="A34" s="25">
        <v>28</v>
      </c>
      <c r="B34" s="26" t="s">
        <v>109</v>
      </c>
      <c r="C34" s="26" t="s">
        <v>110</v>
      </c>
      <c r="D34" s="26" t="s">
        <v>36</v>
      </c>
      <c r="E34" s="27">
        <v>1691</v>
      </c>
      <c r="F34" s="28">
        <v>35.544820000000001</v>
      </c>
      <c r="G34" s="29">
        <v>1.544617E-2</v>
      </c>
      <c r="H34" s="24" t="s">
        <v>151</v>
      </c>
    </row>
    <row r="35" spans="1:8" x14ac:dyDescent="0.2">
      <c r="A35" s="25">
        <v>29</v>
      </c>
      <c r="B35" s="26" t="s">
        <v>436</v>
      </c>
      <c r="C35" s="26" t="s">
        <v>437</v>
      </c>
      <c r="D35" s="26" t="s">
        <v>33</v>
      </c>
      <c r="E35" s="27">
        <v>4055</v>
      </c>
      <c r="F35" s="28">
        <v>33.145569999999999</v>
      </c>
      <c r="G35" s="29">
        <v>1.4403569999999999E-2</v>
      </c>
      <c r="H35" s="24" t="s">
        <v>151</v>
      </c>
    </row>
    <row r="36" spans="1:8" x14ac:dyDescent="0.2">
      <c r="A36" s="25">
        <v>30</v>
      </c>
      <c r="B36" s="26" t="s">
        <v>432</v>
      </c>
      <c r="C36" s="26" t="s">
        <v>433</v>
      </c>
      <c r="D36" s="26" t="s">
        <v>33</v>
      </c>
      <c r="E36" s="27">
        <v>4403</v>
      </c>
      <c r="F36" s="28">
        <v>31.926152999999999</v>
      </c>
      <c r="G36" s="29">
        <v>1.3873659999999999E-2</v>
      </c>
      <c r="H36" s="24" t="s">
        <v>151</v>
      </c>
    </row>
    <row r="37" spans="1:8" x14ac:dyDescent="0.2">
      <c r="A37" s="25">
        <v>31</v>
      </c>
      <c r="B37" s="26" t="s">
        <v>440</v>
      </c>
      <c r="C37" s="26" t="s">
        <v>441</v>
      </c>
      <c r="D37" s="26" t="s">
        <v>113</v>
      </c>
      <c r="E37" s="27">
        <v>3328</v>
      </c>
      <c r="F37" s="28">
        <v>30.018560000000001</v>
      </c>
      <c r="G37" s="29">
        <v>1.3044709999999999E-2</v>
      </c>
      <c r="H37" s="24" t="s">
        <v>151</v>
      </c>
    </row>
    <row r="38" spans="1:8" x14ac:dyDescent="0.2">
      <c r="A38" s="25">
        <v>32</v>
      </c>
      <c r="B38" s="26" t="s">
        <v>438</v>
      </c>
      <c r="C38" s="26" t="s">
        <v>439</v>
      </c>
      <c r="D38" s="26" t="s">
        <v>97</v>
      </c>
      <c r="E38" s="27">
        <v>2508</v>
      </c>
      <c r="F38" s="28">
        <v>26.800488000000001</v>
      </c>
      <c r="G38" s="29">
        <v>1.164628E-2</v>
      </c>
      <c r="H38" s="24" t="s">
        <v>151</v>
      </c>
    </row>
    <row r="39" spans="1:8" x14ac:dyDescent="0.2">
      <c r="A39" s="25">
        <v>33</v>
      </c>
      <c r="B39" s="26" t="s">
        <v>442</v>
      </c>
      <c r="C39" s="26" t="s">
        <v>443</v>
      </c>
      <c r="D39" s="26" t="s">
        <v>134</v>
      </c>
      <c r="E39" s="27">
        <v>18454</v>
      </c>
      <c r="F39" s="28">
        <v>26.673411600000001</v>
      </c>
      <c r="G39" s="29">
        <v>1.159106E-2</v>
      </c>
      <c r="H39" s="24" t="s">
        <v>151</v>
      </c>
    </row>
    <row r="40" spans="1:8" x14ac:dyDescent="0.2">
      <c r="A40" s="25">
        <v>34</v>
      </c>
      <c r="B40" s="26" t="s">
        <v>444</v>
      </c>
      <c r="C40" s="26" t="s">
        <v>445</v>
      </c>
      <c r="D40" s="26" t="s">
        <v>57</v>
      </c>
      <c r="E40" s="27">
        <v>1390</v>
      </c>
      <c r="F40" s="28">
        <v>23.021875000000001</v>
      </c>
      <c r="G40" s="29">
        <v>1.0004269999999999E-2</v>
      </c>
      <c r="H40" s="24" t="s">
        <v>151</v>
      </c>
    </row>
    <row r="41" spans="1:8" x14ac:dyDescent="0.2">
      <c r="A41" s="25">
        <v>35</v>
      </c>
      <c r="B41" s="26" t="s">
        <v>446</v>
      </c>
      <c r="C41" s="26" t="s">
        <v>447</v>
      </c>
      <c r="D41" s="26" t="s">
        <v>36</v>
      </c>
      <c r="E41" s="27">
        <v>1475</v>
      </c>
      <c r="F41" s="28">
        <v>21.5224625</v>
      </c>
      <c r="G41" s="29">
        <v>9.3526900000000003E-3</v>
      </c>
      <c r="H41" s="24" t="s">
        <v>151</v>
      </c>
    </row>
    <row r="42" spans="1:8" x14ac:dyDescent="0.2">
      <c r="A42" s="25">
        <v>36</v>
      </c>
      <c r="B42" s="26" t="s">
        <v>424</v>
      </c>
      <c r="C42" s="26" t="s">
        <v>425</v>
      </c>
      <c r="D42" s="26" t="s">
        <v>113</v>
      </c>
      <c r="E42" s="27">
        <v>2512</v>
      </c>
      <c r="F42" s="28">
        <v>20.697624000000001</v>
      </c>
      <c r="G42" s="29">
        <v>8.9942500000000005E-3</v>
      </c>
      <c r="H42" s="24" t="s">
        <v>151</v>
      </c>
    </row>
    <row r="43" spans="1:8" x14ac:dyDescent="0.2">
      <c r="A43" s="25">
        <v>37</v>
      </c>
      <c r="B43" s="26" t="s">
        <v>55</v>
      </c>
      <c r="C43" s="26" t="s">
        <v>56</v>
      </c>
      <c r="D43" s="26" t="s">
        <v>57</v>
      </c>
      <c r="E43" s="27">
        <v>1521</v>
      </c>
      <c r="F43" s="28">
        <v>18.874089000000001</v>
      </c>
      <c r="G43" s="29">
        <v>8.2018300000000002E-3</v>
      </c>
      <c r="H43" s="24" t="s">
        <v>151</v>
      </c>
    </row>
    <row r="44" spans="1:8" x14ac:dyDescent="0.2">
      <c r="A44" s="25">
        <v>38</v>
      </c>
      <c r="B44" s="26" t="s">
        <v>448</v>
      </c>
      <c r="C44" s="26" t="s">
        <v>449</v>
      </c>
      <c r="D44" s="26" t="s">
        <v>75</v>
      </c>
      <c r="E44" s="27">
        <v>2606</v>
      </c>
      <c r="F44" s="28">
        <v>13.050848</v>
      </c>
      <c r="G44" s="29">
        <v>5.6713099999999997E-3</v>
      </c>
      <c r="H44" s="24" t="s">
        <v>151</v>
      </c>
    </row>
    <row r="45" spans="1:8" x14ac:dyDescent="0.2">
      <c r="A45" s="22"/>
      <c r="B45" s="22"/>
      <c r="C45" s="23" t="s">
        <v>150</v>
      </c>
      <c r="D45" s="22"/>
      <c r="E45" s="22" t="s">
        <v>151</v>
      </c>
      <c r="F45" s="30">
        <v>2218.8128857000002</v>
      </c>
      <c r="G45" s="31">
        <v>0.96419573999999997</v>
      </c>
      <c r="H45" s="24" t="s">
        <v>151</v>
      </c>
    </row>
    <row r="46" spans="1:8" x14ac:dyDescent="0.2">
      <c r="A46" s="22"/>
      <c r="B46" s="22"/>
      <c r="C46" s="32"/>
      <c r="D46" s="22"/>
      <c r="E46" s="22"/>
      <c r="F46" s="33"/>
      <c r="G46" s="33"/>
      <c r="H46" s="24" t="s">
        <v>151</v>
      </c>
    </row>
    <row r="47" spans="1:8" x14ac:dyDescent="0.2">
      <c r="A47" s="22"/>
      <c r="B47" s="22"/>
      <c r="C47" s="23" t="s">
        <v>152</v>
      </c>
      <c r="D47" s="22"/>
      <c r="E47" s="22"/>
      <c r="F47" s="22"/>
      <c r="G47" s="22"/>
      <c r="H47" s="24" t="s">
        <v>151</v>
      </c>
    </row>
    <row r="48" spans="1:8" x14ac:dyDescent="0.2">
      <c r="A48" s="22"/>
      <c r="B48" s="22"/>
      <c r="C48" s="23" t="s">
        <v>150</v>
      </c>
      <c r="D48" s="22"/>
      <c r="E48" s="22" t="s">
        <v>151</v>
      </c>
      <c r="F48" s="34" t="s">
        <v>153</v>
      </c>
      <c r="G48" s="31">
        <v>0</v>
      </c>
      <c r="H48" s="24" t="s">
        <v>151</v>
      </c>
    </row>
    <row r="49" spans="1:8" x14ac:dyDescent="0.2">
      <c r="A49" s="22"/>
      <c r="B49" s="22"/>
      <c r="C49" s="32"/>
      <c r="D49" s="22"/>
      <c r="E49" s="22"/>
      <c r="F49" s="33"/>
      <c r="G49" s="33"/>
      <c r="H49" s="24" t="s">
        <v>151</v>
      </c>
    </row>
    <row r="50" spans="1:8" x14ac:dyDescent="0.2">
      <c r="A50" s="22"/>
      <c r="B50" s="22"/>
      <c r="C50" s="23" t="s">
        <v>154</v>
      </c>
      <c r="D50" s="22"/>
      <c r="E50" s="22"/>
      <c r="F50" s="22"/>
      <c r="G50" s="22"/>
      <c r="H50" s="24" t="s">
        <v>151</v>
      </c>
    </row>
    <row r="51" spans="1:8" x14ac:dyDescent="0.2">
      <c r="A51" s="22"/>
      <c r="B51" s="22"/>
      <c r="C51" s="23" t="s">
        <v>150</v>
      </c>
      <c r="D51" s="22"/>
      <c r="E51" s="22" t="s">
        <v>151</v>
      </c>
      <c r="F51" s="34" t="s">
        <v>153</v>
      </c>
      <c r="G51" s="31">
        <v>0</v>
      </c>
      <c r="H51" s="24" t="s">
        <v>151</v>
      </c>
    </row>
    <row r="52" spans="1:8" x14ac:dyDescent="0.2">
      <c r="A52" s="22"/>
      <c r="B52" s="22"/>
      <c r="C52" s="32"/>
      <c r="D52" s="22"/>
      <c r="E52" s="22"/>
      <c r="F52" s="33"/>
      <c r="G52" s="33"/>
      <c r="H52" s="24" t="s">
        <v>151</v>
      </c>
    </row>
    <row r="53" spans="1:8" x14ac:dyDescent="0.2">
      <c r="A53" s="22"/>
      <c r="B53" s="22"/>
      <c r="C53" s="23" t="s">
        <v>155</v>
      </c>
      <c r="D53" s="22"/>
      <c r="E53" s="22"/>
      <c r="F53" s="22"/>
      <c r="G53" s="22"/>
      <c r="H53" s="24" t="s">
        <v>151</v>
      </c>
    </row>
    <row r="54" spans="1:8" x14ac:dyDescent="0.2">
      <c r="A54" s="22"/>
      <c r="B54" s="22"/>
      <c r="C54" s="23" t="s">
        <v>150</v>
      </c>
      <c r="D54" s="22"/>
      <c r="E54" s="22" t="s">
        <v>151</v>
      </c>
      <c r="F54" s="34" t="s">
        <v>153</v>
      </c>
      <c r="G54" s="31">
        <v>0</v>
      </c>
      <c r="H54" s="24" t="s">
        <v>151</v>
      </c>
    </row>
    <row r="55" spans="1:8" x14ac:dyDescent="0.2">
      <c r="A55" s="22"/>
      <c r="B55" s="22"/>
      <c r="C55" s="32"/>
      <c r="D55" s="22"/>
      <c r="E55" s="22"/>
      <c r="F55" s="33"/>
      <c r="G55" s="33"/>
      <c r="H55" s="24" t="s">
        <v>151</v>
      </c>
    </row>
    <row r="56" spans="1:8" x14ac:dyDescent="0.2">
      <c r="A56" s="22"/>
      <c r="B56" s="22"/>
      <c r="C56" s="23" t="s">
        <v>156</v>
      </c>
      <c r="D56" s="22"/>
      <c r="E56" s="22"/>
      <c r="F56" s="33"/>
      <c r="G56" s="33"/>
      <c r="H56" s="24" t="s">
        <v>151</v>
      </c>
    </row>
    <row r="57" spans="1:8" x14ac:dyDescent="0.2">
      <c r="A57" s="22"/>
      <c r="B57" s="22"/>
      <c r="C57" s="23" t="s">
        <v>150</v>
      </c>
      <c r="D57" s="22"/>
      <c r="E57" s="22" t="s">
        <v>151</v>
      </c>
      <c r="F57" s="34" t="s">
        <v>153</v>
      </c>
      <c r="G57" s="31">
        <v>0</v>
      </c>
      <c r="H57" s="24" t="s">
        <v>151</v>
      </c>
    </row>
    <row r="58" spans="1:8" x14ac:dyDescent="0.2">
      <c r="A58" s="22"/>
      <c r="B58" s="22"/>
      <c r="C58" s="32"/>
      <c r="D58" s="22"/>
      <c r="E58" s="22"/>
      <c r="F58" s="33"/>
      <c r="G58" s="33"/>
      <c r="H58" s="24" t="s">
        <v>151</v>
      </c>
    </row>
    <row r="59" spans="1:8" x14ac:dyDescent="0.2">
      <c r="A59" s="22"/>
      <c r="B59" s="22"/>
      <c r="C59" s="23" t="s">
        <v>157</v>
      </c>
      <c r="D59" s="22"/>
      <c r="E59" s="22"/>
      <c r="F59" s="33"/>
      <c r="G59" s="33"/>
      <c r="H59" s="24" t="s">
        <v>151</v>
      </c>
    </row>
    <row r="60" spans="1:8" x14ac:dyDescent="0.2">
      <c r="A60" s="22"/>
      <c r="B60" s="22"/>
      <c r="C60" s="23" t="s">
        <v>150</v>
      </c>
      <c r="D60" s="22"/>
      <c r="E60" s="22" t="s">
        <v>151</v>
      </c>
      <c r="F60" s="34" t="s">
        <v>153</v>
      </c>
      <c r="G60" s="31">
        <v>0</v>
      </c>
      <c r="H60" s="24" t="s">
        <v>151</v>
      </c>
    </row>
    <row r="61" spans="1:8" x14ac:dyDescent="0.2">
      <c r="A61" s="22"/>
      <c r="B61" s="22"/>
      <c r="C61" s="32"/>
      <c r="D61" s="22"/>
      <c r="E61" s="22"/>
      <c r="F61" s="33"/>
      <c r="G61" s="33"/>
      <c r="H61" s="24" t="s">
        <v>151</v>
      </c>
    </row>
    <row r="62" spans="1:8" x14ac:dyDescent="0.2">
      <c r="A62" s="22"/>
      <c r="B62" s="22"/>
      <c r="C62" s="23" t="s">
        <v>158</v>
      </c>
      <c r="D62" s="22"/>
      <c r="E62" s="22"/>
      <c r="F62" s="30">
        <v>2218.8128857000002</v>
      </c>
      <c r="G62" s="31">
        <v>0.96419573999999997</v>
      </c>
      <c r="H62" s="24" t="s">
        <v>151</v>
      </c>
    </row>
    <row r="63" spans="1:8" x14ac:dyDescent="0.2">
      <c r="A63" s="22"/>
      <c r="B63" s="22"/>
      <c r="C63" s="32"/>
      <c r="D63" s="22"/>
      <c r="E63" s="22"/>
      <c r="F63" s="33"/>
      <c r="G63" s="33"/>
      <c r="H63" s="24" t="s">
        <v>151</v>
      </c>
    </row>
    <row r="64" spans="1:8" x14ac:dyDescent="0.2">
      <c r="A64" s="22"/>
      <c r="B64" s="22"/>
      <c r="C64" s="23" t="s">
        <v>159</v>
      </c>
      <c r="D64" s="22"/>
      <c r="E64" s="22"/>
      <c r="F64" s="33"/>
      <c r="G64" s="33"/>
      <c r="H64" s="24" t="s">
        <v>151</v>
      </c>
    </row>
    <row r="65" spans="1:8" x14ac:dyDescent="0.2">
      <c r="A65" s="22"/>
      <c r="B65" s="22"/>
      <c r="C65" s="23" t="s">
        <v>10</v>
      </c>
      <c r="D65" s="22"/>
      <c r="E65" s="22"/>
      <c r="F65" s="33"/>
      <c r="G65" s="33"/>
      <c r="H65" s="24" t="s">
        <v>151</v>
      </c>
    </row>
    <row r="66" spans="1:8" x14ac:dyDescent="0.2">
      <c r="A66" s="22"/>
      <c r="B66" s="22"/>
      <c r="C66" s="23" t="s">
        <v>150</v>
      </c>
      <c r="D66" s="22"/>
      <c r="E66" s="22" t="s">
        <v>151</v>
      </c>
      <c r="F66" s="34" t="s">
        <v>153</v>
      </c>
      <c r="G66" s="31">
        <v>0</v>
      </c>
      <c r="H66" s="24" t="s">
        <v>151</v>
      </c>
    </row>
    <row r="67" spans="1:8" x14ac:dyDescent="0.2">
      <c r="A67" s="22"/>
      <c r="B67" s="22"/>
      <c r="C67" s="32"/>
      <c r="D67" s="22"/>
      <c r="E67" s="22"/>
      <c r="F67" s="33"/>
      <c r="G67" s="33"/>
      <c r="H67" s="24" t="s">
        <v>151</v>
      </c>
    </row>
    <row r="68" spans="1:8" x14ac:dyDescent="0.2">
      <c r="A68" s="22"/>
      <c r="B68" s="22"/>
      <c r="C68" s="23" t="s">
        <v>160</v>
      </c>
      <c r="D68" s="22"/>
      <c r="E68" s="22"/>
      <c r="F68" s="22"/>
      <c r="G68" s="22"/>
      <c r="H68" s="24" t="s">
        <v>151</v>
      </c>
    </row>
    <row r="69" spans="1:8" x14ac:dyDescent="0.2">
      <c r="A69" s="22"/>
      <c r="B69" s="22"/>
      <c r="C69" s="23" t="s">
        <v>150</v>
      </c>
      <c r="D69" s="22"/>
      <c r="E69" s="22" t="s">
        <v>151</v>
      </c>
      <c r="F69" s="34" t="s">
        <v>153</v>
      </c>
      <c r="G69" s="31">
        <v>0</v>
      </c>
      <c r="H69" s="24" t="s">
        <v>151</v>
      </c>
    </row>
    <row r="70" spans="1:8" x14ac:dyDescent="0.2">
      <c r="A70" s="22"/>
      <c r="B70" s="22"/>
      <c r="C70" s="32"/>
      <c r="D70" s="22"/>
      <c r="E70" s="22"/>
      <c r="F70" s="33"/>
      <c r="G70" s="33"/>
      <c r="H70" s="24" t="s">
        <v>151</v>
      </c>
    </row>
    <row r="71" spans="1:8" x14ac:dyDescent="0.2">
      <c r="A71" s="22"/>
      <c r="B71" s="22"/>
      <c r="C71" s="23" t="s">
        <v>161</v>
      </c>
      <c r="D71" s="22"/>
      <c r="E71" s="22"/>
      <c r="F71" s="22"/>
      <c r="G71" s="22"/>
      <c r="H71" s="24" t="s">
        <v>151</v>
      </c>
    </row>
    <row r="72" spans="1:8" x14ac:dyDescent="0.2">
      <c r="A72" s="22"/>
      <c r="B72" s="22"/>
      <c r="C72" s="23" t="s">
        <v>150</v>
      </c>
      <c r="D72" s="22"/>
      <c r="E72" s="22" t="s">
        <v>151</v>
      </c>
      <c r="F72" s="34" t="s">
        <v>153</v>
      </c>
      <c r="G72" s="31">
        <v>0</v>
      </c>
      <c r="H72" s="24" t="s">
        <v>151</v>
      </c>
    </row>
    <row r="73" spans="1:8" x14ac:dyDescent="0.2">
      <c r="A73" s="22"/>
      <c r="B73" s="22"/>
      <c r="C73" s="32"/>
      <c r="D73" s="22"/>
      <c r="E73" s="22"/>
      <c r="F73" s="33"/>
      <c r="G73" s="33"/>
      <c r="H73" s="24" t="s">
        <v>151</v>
      </c>
    </row>
    <row r="74" spans="1:8" x14ac:dyDescent="0.2">
      <c r="A74" s="22"/>
      <c r="B74" s="22"/>
      <c r="C74" s="23" t="s">
        <v>162</v>
      </c>
      <c r="D74" s="22"/>
      <c r="E74" s="22"/>
      <c r="F74" s="33"/>
      <c r="G74" s="33"/>
      <c r="H74" s="24" t="s">
        <v>151</v>
      </c>
    </row>
    <row r="75" spans="1:8" x14ac:dyDescent="0.2">
      <c r="A75" s="22"/>
      <c r="B75" s="22"/>
      <c r="C75" s="23" t="s">
        <v>150</v>
      </c>
      <c r="D75" s="22"/>
      <c r="E75" s="22" t="s">
        <v>151</v>
      </c>
      <c r="F75" s="34" t="s">
        <v>153</v>
      </c>
      <c r="G75" s="31">
        <v>0</v>
      </c>
      <c r="H75" s="24" t="s">
        <v>151</v>
      </c>
    </row>
    <row r="76" spans="1:8" x14ac:dyDescent="0.2">
      <c r="A76" s="22"/>
      <c r="B76" s="22"/>
      <c r="C76" s="32"/>
      <c r="D76" s="22"/>
      <c r="E76" s="22"/>
      <c r="F76" s="33"/>
      <c r="G76" s="33"/>
      <c r="H76" s="24" t="s">
        <v>151</v>
      </c>
    </row>
    <row r="77" spans="1:8" x14ac:dyDescent="0.2">
      <c r="A77" s="22"/>
      <c r="B77" s="22"/>
      <c r="C77" s="23" t="s">
        <v>163</v>
      </c>
      <c r="D77" s="22"/>
      <c r="E77" s="22"/>
      <c r="F77" s="30">
        <v>0</v>
      </c>
      <c r="G77" s="31">
        <v>0</v>
      </c>
      <c r="H77" s="24" t="s">
        <v>151</v>
      </c>
    </row>
    <row r="78" spans="1:8" x14ac:dyDescent="0.2">
      <c r="A78" s="22"/>
      <c r="B78" s="22"/>
      <c r="C78" s="32"/>
      <c r="D78" s="22"/>
      <c r="E78" s="22"/>
      <c r="F78" s="33"/>
      <c r="G78" s="33"/>
      <c r="H78" s="24" t="s">
        <v>151</v>
      </c>
    </row>
    <row r="79" spans="1:8" x14ac:dyDescent="0.2">
      <c r="A79" s="22"/>
      <c r="B79" s="22"/>
      <c r="C79" s="23" t="s">
        <v>164</v>
      </c>
      <c r="D79" s="22"/>
      <c r="E79" s="22"/>
      <c r="F79" s="33"/>
      <c r="G79" s="33"/>
      <c r="H79" s="24" t="s">
        <v>151</v>
      </c>
    </row>
    <row r="80" spans="1:8" x14ac:dyDescent="0.2">
      <c r="A80" s="22"/>
      <c r="B80" s="22"/>
      <c r="C80" s="23" t="s">
        <v>165</v>
      </c>
      <c r="D80" s="22"/>
      <c r="E80" s="22"/>
      <c r="F80" s="33"/>
      <c r="G80" s="33"/>
      <c r="H80" s="24" t="s">
        <v>151</v>
      </c>
    </row>
    <row r="81" spans="1:8" x14ac:dyDescent="0.2">
      <c r="A81" s="22"/>
      <c r="B81" s="22"/>
      <c r="C81" s="23" t="s">
        <v>150</v>
      </c>
      <c r="D81" s="22"/>
      <c r="E81" s="22" t="s">
        <v>151</v>
      </c>
      <c r="F81" s="34" t="s">
        <v>153</v>
      </c>
      <c r="G81" s="31">
        <v>0</v>
      </c>
      <c r="H81" s="24" t="s">
        <v>151</v>
      </c>
    </row>
    <row r="82" spans="1:8" x14ac:dyDescent="0.2">
      <c r="A82" s="22"/>
      <c r="B82" s="22"/>
      <c r="C82" s="32"/>
      <c r="D82" s="22"/>
      <c r="E82" s="22"/>
      <c r="F82" s="33"/>
      <c r="G82" s="33"/>
      <c r="H82" s="24" t="s">
        <v>151</v>
      </c>
    </row>
    <row r="83" spans="1:8" x14ac:dyDescent="0.2">
      <c r="A83" s="22"/>
      <c r="B83" s="22"/>
      <c r="C83" s="23" t="s">
        <v>166</v>
      </c>
      <c r="D83" s="22"/>
      <c r="E83" s="22"/>
      <c r="F83" s="33"/>
      <c r="G83" s="33"/>
      <c r="H83" s="24" t="s">
        <v>151</v>
      </c>
    </row>
    <row r="84" spans="1:8" x14ac:dyDescent="0.2">
      <c r="A84" s="22"/>
      <c r="B84" s="22"/>
      <c r="C84" s="23" t="s">
        <v>150</v>
      </c>
      <c r="D84" s="22"/>
      <c r="E84" s="22" t="s">
        <v>151</v>
      </c>
      <c r="F84" s="34" t="s">
        <v>153</v>
      </c>
      <c r="G84" s="31">
        <v>0</v>
      </c>
      <c r="H84" s="24" t="s">
        <v>151</v>
      </c>
    </row>
    <row r="85" spans="1:8" x14ac:dyDescent="0.2">
      <c r="A85" s="22"/>
      <c r="B85" s="22"/>
      <c r="C85" s="32"/>
      <c r="D85" s="22"/>
      <c r="E85" s="22"/>
      <c r="F85" s="33"/>
      <c r="G85" s="33"/>
      <c r="H85" s="24" t="s">
        <v>151</v>
      </c>
    </row>
    <row r="86" spans="1:8" x14ac:dyDescent="0.2">
      <c r="A86" s="22"/>
      <c r="B86" s="22"/>
      <c r="C86" s="23" t="s">
        <v>167</v>
      </c>
      <c r="D86" s="22"/>
      <c r="E86" s="22"/>
      <c r="F86" s="33"/>
      <c r="G86" s="33"/>
      <c r="H86" s="24" t="s">
        <v>151</v>
      </c>
    </row>
    <row r="87" spans="1:8" x14ac:dyDescent="0.2">
      <c r="A87" s="22"/>
      <c r="B87" s="22"/>
      <c r="C87" s="23" t="s">
        <v>150</v>
      </c>
      <c r="D87" s="22"/>
      <c r="E87" s="22" t="s">
        <v>151</v>
      </c>
      <c r="F87" s="34" t="s">
        <v>153</v>
      </c>
      <c r="G87" s="31">
        <v>0</v>
      </c>
      <c r="H87" s="24" t="s">
        <v>151</v>
      </c>
    </row>
    <row r="88" spans="1:8" x14ac:dyDescent="0.2">
      <c r="A88" s="22"/>
      <c r="B88" s="22"/>
      <c r="C88" s="32"/>
      <c r="D88" s="22"/>
      <c r="E88" s="22"/>
      <c r="F88" s="33"/>
      <c r="G88" s="33"/>
      <c r="H88" s="24" t="s">
        <v>151</v>
      </c>
    </row>
    <row r="89" spans="1:8" x14ac:dyDescent="0.2">
      <c r="A89" s="22"/>
      <c r="B89" s="22"/>
      <c r="C89" s="23" t="s">
        <v>168</v>
      </c>
      <c r="D89" s="22"/>
      <c r="E89" s="22"/>
      <c r="F89" s="33"/>
      <c r="G89" s="33"/>
      <c r="H89" s="24" t="s">
        <v>151</v>
      </c>
    </row>
    <row r="90" spans="1:8" x14ac:dyDescent="0.2">
      <c r="A90" s="25">
        <v>1</v>
      </c>
      <c r="B90" s="26"/>
      <c r="C90" s="26" t="s">
        <v>169</v>
      </c>
      <c r="D90" s="26"/>
      <c r="E90" s="35"/>
      <c r="F90" s="28">
        <v>81.595515399999996</v>
      </c>
      <c r="G90" s="29">
        <v>3.5457719999999998E-2</v>
      </c>
      <c r="H90" s="24">
        <v>6.66</v>
      </c>
    </row>
    <row r="91" spans="1:8" x14ac:dyDescent="0.2">
      <c r="A91" s="22"/>
      <c r="B91" s="22"/>
      <c r="C91" s="23" t="s">
        <v>150</v>
      </c>
      <c r="D91" s="22"/>
      <c r="E91" s="22" t="s">
        <v>151</v>
      </c>
      <c r="F91" s="30">
        <v>81.595515399999996</v>
      </c>
      <c r="G91" s="31">
        <v>3.5457719999999998E-2</v>
      </c>
      <c r="H91" s="24" t="s">
        <v>151</v>
      </c>
    </row>
    <row r="92" spans="1:8" x14ac:dyDescent="0.2">
      <c r="A92" s="22"/>
      <c r="B92" s="22"/>
      <c r="C92" s="32"/>
      <c r="D92" s="22"/>
      <c r="E92" s="22"/>
      <c r="F92" s="33"/>
      <c r="G92" s="33"/>
      <c r="H92" s="24" t="s">
        <v>151</v>
      </c>
    </row>
    <row r="93" spans="1:8" x14ac:dyDescent="0.2">
      <c r="A93" s="22"/>
      <c r="B93" s="22"/>
      <c r="C93" s="23" t="s">
        <v>170</v>
      </c>
      <c r="D93" s="22"/>
      <c r="E93" s="22"/>
      <c r="F93" s="30">
        <v>81.595515399999996</v>
      </c>
      <c r="G93" s="31">
        <v>3.5457719999999998E-2</v>
      </c>
      <c r="H93" s="24" t="s">
        <v>151</v>
      </c>
    </row>
    <row r="94" spans="1:8" x14ac:dyDescent="0.2">
      <c r="A94" s="22"/>
      <c r="B94" s="22"/>
      <c r="C94" s="33"/>
      <c r="D94" s="22"/>
      <c r="E94" s="22"/>
      <c r="F94" s="22"/>
      <c r="G94" s="22"/>
      <c r="H94" s="24" t="s">
        <v>151</v>
      </c>
    </row>
    <row r="95" spans="1:8" x14ac:dyDescent="0.2">
      <c r="A95" s="22"/>
      <c r="B95" s="22"/>
      <c r="C95" s="23" t="s">
        <v>171</v>
      </c>
      <c r="D95" s="22"/>
      <c r="E95" s="22"/>
      <c r="F95" s="22"/>
      <c r="G95" s="22"/>
      <c r="H95" s="24" t="s">
        <v>151</v>
      </c>
    </row>
    <row r="96" spans="1:8" x14ac:dyDescent="0.2">
      <c r="A96" s="22"/>
      <c r="B96" s="22"/>
      <c r="C96" s="23" t="s">
        <v>172</v>
      </c>
      <c r="D96" s="22"/>
      <c r="E96" s="22"/>
      <c r="F96" s="22"/>
      <c r="G96" s="22"/>
      <c r="H96" s="24" t="s">
        <v>151</v>
      </c>
    </row>
    <row r="97" spans="1:16" x14ac:dyDescent="0.2">
      <c r="A97" s="22"/>
      <c r="B97" s="22"/>
      <c r="C97" s="23" t="s">
        <v>150</v>
      </c>
      <c r="D97" s="22"/>
      <c r="E97" s="22" t="s">
        <v>151</v>
      </c>
      <c r="F97" s="34" t="s">
        <v>153</v>
      </c>
      <c r="G97" s="31">
        <v>0</v>
      </c>
      <c r="H97" s="24" t="s">
        <v>151</v>
      </c>
    </row>
    <row r="98" spans="1:16" x14ac:dyDescent="0.2">
      <c r="A98" s="22"/>
      <c r="B98" s="22"/>
      <c r="C98" s="32"/>
      <c r="D98" s="22"/>
      <c r="E98" s="22"/>
      <c r="F98" s="33"/>
      <c r="G98" s="33"/>
      <c r="H98" s="24" t="s">
        <v>151</v>
      </c>
    </row>
    <row r="99" spans="1:16" x14ac:dyDescent="0.2">
      <c r="A99" s="22"/>
      <c r="B99" s="22"/>
      <c r="C99" s="23" t="s">
        <v>173</v>
      </c>
      <c r="D99" s="22"/>
      <c r="E99" s="22"/>
      <c r="F99" s="22"/>
      <c r="G99" s="22"/>
      <c r="H99" s="24" t="s">
        <v>151</v>
      </c>
    </row>
    <row r="100" spans="1:16" x14ac:dyDescent="0.2">
      <c r="A100" s="22"/>
      <c r="B100" s="22"/>
      <c r="C100" s="23" t="s">
        <v>174</v>
      </c>
      <c r="D100" s="22"/>
      <c r="E100" s="22"/>
      <c r="F100" s="22"/>
      <c r="G100" s="22"/>
      <c r="H100" s="24" t="s">
        <v>151</v>
      </c>
    </row>
    <row r="101" spans="1:16" x14ac:dyDescent="0.2">
      <c r="A101" s="22"/>
      <c r="B101" s="22"/>
      <c r="C101" s="23" t="s">
        <v>150</v>
      </c>
      <c r="D101" s="22"/>
      <c r="E101" s="22" t="s">
        <v>151</v>
      </c>
      <c r="F101" s="34" t="s">
        <v>153</v>
      </c>
      <c r="G101" s="31">
        <v>0</v>
      </c>
      <c r="H101" s="24" t="s">
        <v>151</v>
      </c>
    </row>
    <row r="102" spans="1:16" x14ac:dyDescent="0.2">
      <c r="A102" s="22"/>
      <c r="B102" s="22"/>
      <c r="C102" s="32"/>
      <c r="D102" s="22"/>
      <c r="E102" s="22"/>
      <c r="F102" s="33"/>
      <c r="G102" s="33"/>
      <c r="H102" s="24" t="s">
        <v>151</v>
      </c>
    </row>
    <row r="103" spans="1:16" x14ac:dyDescent="0.2">
      <c r="A103" s="22"/>
      <c r="B103" s="22"/>
      <c r="C103" s="23" t="s">
        <v>175</v>
      </c>
      <c r="D103" s="22"/>
      <c r="E103" s="22"/>
      <c r="F103" s="33"/>
      <c r="G103" s="33"/>
      <c r="H103" s="24" t="s">
        <v>151</v>
      </c>
    </row>
    <row r="104" spans="1:16" x14ac:dyDescent="0.2">
      <c r="A104" s="22"/>
      <c r="B104" s="22"/>
      <c r="C104" s="23" t="s">
        <v>150</v>
      </c>
      <c r="D104" s="22"/>
      <c r="E104" s="22" t="s">
        <v>151</v>
      </c>
      <c r="F104" s="34" t="s">
        <v>153</v>
      </c>
      <c r="G104" s="31">
        <v>0</v>
      </c>
      <c r="H104" s="24" t="s">
        <v>151</v>
      </c>
    </row>
    <row r="105" spans="1:16" x14ac:dyDescent="0.2">
      <c r="A105" s="22"/>
      <c r="B105" s="26"/>
      <c r="C105" s="26"/>
      <c r="D105" s="23"/>
      <c r="E105" s="22"/>
      <c r="F105" s="26"/>
      <c r="G105" s="35"/>
      <c r="H105" s="24" t="s">
        <v>151</v>
      </c>
    </row>
    <row r="106" spans="1:16" x14ac:dyDescent="0.2">
      <c r="A106" s="35"/>
      <c r="B106" s="26"/>
      <c r="C106" s="26" t="s">
        <v>176</v>
      </c>
      <c r="D106" s="26"/>
      <c r="E106" s="35"/>
      <c r="F106" s="28">
        <v>0.79749064000000003</v>
      </c>
      <c r="G106" s="29">
        <v>3.4654999999999999E-4</v>
      </c>
      <c r="H106" s="24" t="s">
        <v>151</v>
      </c>
    </row>
    <row r="107" spans="1:16" x14ac:dyDescent="0.2">
      <c r="A107" s="32"/>
      <c r="B107" s="32"/>
      <c r="C107" s="23" t="s">
        <v>177</v>
      </c>
      <c r="D107" s="33"/>
      <c r="E107" s="33"/>
      <c r="F107" s="30">
        <v>2301.20589174</v>
      </c>
      <c r="G107" s="36">
        <v>1.0000000099999999</v>
      </c>
      <c r="H107" s="24" t="s">
        <v>151</v>
      </c>
    </row>
    <row r="108" spans="1:16" x14ac:dyDescent="0.2">
      <c r="A108" s="37"/>
      <c r="B108" s="37"/>
      <c r="C108" s="37"/>
      <c r="D108" s="38"/>
      <c r="E108" s="38"/>
      <c r="F108" s="38"/>
      <c r="G108" s="38"/>
    </row>
    <row r="109" spans="1:16" x14ac:dyDescent="0.2">
      <c r="A109" s="39"/>
      <c r="B109" s="230" t="s">
        <v>901</v>
      </c>
      <c r="C109" s="230"/>
      <c r="D109" s="230"/>
      <c r="E109" s="230"/>
      <c r="F109" s="230"/>
      <c r="G109" s="230"/>
      <c r="H109" s="230"/>
    </row>
    <row r="110" spans="1:16" x14ac:dyDescent="0.2">
      <c r="A110" s="39"/>
      <c r="B110" s="230" t="s">
        <v>902</v>
      </c>
      <c r="C110" s="230"/>
      <c r="D110" s="230"/>
      <c r="E110" s="230"/>
      <c r="F110" s="230"/>
      <c r="G110" s="230"/>
      <c r="H110" s="230"/>
    </row>
    <row r="111" spans="1:16" x14ac:dyDescent="0.2">
      <c r="A111" s="39"/>
      <c r="B111" s="230" t="s">
        <v>903</v>
      </c>
      <c r="C111" s="230"/>
      <c r="D111" s="230"/>
      <c r="E111" s="230"/>
      <c r="F111" s="230"/>
      <c r="G111" s="230"/>
      <c r="H111" s="230"/>
    </row>
    <row r="112" spans="1:16" s="43" customFormat="1" ht="66.75" customHeight="1" x14ac:dyDescent="0.25">
      <c r="A112" s="42"/>
      <c r="B112" s="231" t="s">
        <v>904</v>
      </c>
      <c r="C112" s="231"/>
      <c r="D112" s="231"/>
      <c r="E112" s="231"/>
      <c r="F112" s="231"/>
      <c r="G112" s="231"/>
      <c r="H112" s="231"/>
      <c r="I112"/>
      <c r="J112"/>
      <c r="K112"/>
      <c r="L112"/>
      <c r="M112"/>
      <c r="N112"/>
      <c r="O112"/>
      <c r="P112"/>
    </row>
    <row r="113" spans="1:8" x14ac:dyDescent="0.2">
      <c r="A113" s="39"/>
      <c r="B113" s="230" t="s">
        <v>905</v>
      </c>
      <c r="C113" s="230"/>
      <c r="D113" s="230"/>
      <c r="E113" s="230"/>
      <c r="F113" s="230"/>
      <c r="G113" s="230"/>
      <c r="H113" s="230"/>
    </row>
    <row r="114" spans="1:8" x14ac:dyDescent="0.2">
      <c r="A114" s="44"/>
      <c r="B114" s="245" t="s">
        <v>151</v>
      </c>
      <c r="C114" s="245"/>
      <c r="D114" s="245"/>
      <c r="E114" s="245"/>
      <c r="F114" s="245"/>
      <c r="G114" s="45"/>
    </row>
    <row r="115" spans="1:8" x14ac:dyDescent="0.2">
      <c r="A115" s="44"/>
      <c r="B115" s="232" t="s">
        <v>178</v>
      </c>
      <c r="C115" s="233"/>
      <c r="D115" s="234"/>
      <c r="E115" s="46"/>
      <c r="F115" s="45"/>
      <c r="G115" s="45"/>
    </row>
    <row r="116" spans="1:8" x14ac:dyDescent="0.2">
      <c r="A116" s="44"/>
      <c r="B116" s="227" t="s">
        <v>179</v>
      </c>
      <c r="C116" s="228"/>
      <c r="D116" s="23" t="s">
        <v>180</v>
      </c>
      <c r="E116" s="46"/>
      <c r="F116" s="45"/>
      <c r="G116" s="45"/>
    </row>
    <row r="117" spans="1:8" ht="12.75" customHeight="1" x14ac:dyDescent="0.2">
      <c r="A117" s="44"/>
      <c r="B117" s="235" t="s">
        <v>907</v>
      </c>
      <c r="C117" s="236"/>
      <c r="D117" s="47" t="s">
        <v>180</v>
      </c>
      <c r="E117" s="46"/>
      <c r="F117" s="45"/>
      <c r="G117" s="45"/>
    </row>
    <row r="118" spans="1:8" x14ac:dyDescent="0.2">
      <c r="A118" s="44"/>
      <c r="B118" s="227" t="s">
        <v>182</v>
      </c>
      <c r="C118" s="228"/>
      <c r="D118" s="33" t="s">
        <v>151</v>
      </c>
      <c r="E118" s="46"/>
      <c r="F118" s="45"/>
      <c r="G118" s="45"/>
    </row>
    <row r="119" spans="1:8" x14ac:dyDescent="0.2">
      <c r="A119" s="48"/>
      <c r="B119" s="49" t="s">
        <v>151</v>
      </c>
      <c r="C119" s="49" t="s">
        <v>908</v>
      </c>
      <c r="D119" s="49" t="s">
        <v>183</v>
      </c>
      <c r="E119" s="48"/>
      <c r="F119" s="48"/>
      <c r="G119" s="48"/>
      <c r="H119" s="48"/>
    </row>
    <row r="120" spans="1:8" x14ac:dyDescent="0.2">
      <c r="A120" s="50"/>
      <c r="B120" s="51" t="s">
        <v>184</v>
      </c>
      <c r="C120" s="52">
        <v>45596</v>
      </c>
      <c r="D120" s="52">
        <v>45626</v>
      </c>
      <c r="E120" s="50"/>
      <c r="F120" s="50"/>
      <c r="G120" s="50"/>
    </row>
    <row r="121" spans="1:8" x14ac:dyDescent="0.2">
      <c r="A121" s="50"/>
      <c r="B121" s="26" t="s">
        <v>185</v>
      </c>
      <c r="C121" s="53">
        <v>33.119399999999999</v>
      </c>
      <c r="D121" s="53">
        <v>32.872700000000002</v>
      </c>
      <c r="E121" s="50"/>
      <c r="F121" s="54"/>
      <c r="G121" s="55"/>
    </row>
    <row r="122" spans="1:8" x14ac:dyDescent="0.2">
      <c r="A122" s="50"/>
      <c r="B122" s="26" t="s">
        <v>1080</v>
      </c>
      <c r="C122" s="53">
        <v>30.429400000000001</v>
      </c>
      <c r="D122" s="53">
        <v>30.2027</v>
      </c>
      <c r="E122" s="50"/>
      <c r="F122" s="54"/>
      <c r="G122" s="55"/>
    </row>
    <row r="123" spans="1:8" x14ac:dyDescent="0.2">
      <c r="A123" s="50"/>
      <c r="B123" s="26" t="s">
        <v>186</v>
      </c>
      <c r="C123" s="53">
        <v>32.523600000000002</v>
      </c>
      <c r="D123" s="53">
        <v>32.275500000000001</v>
      </c>
      <c r="E123" s="50"/>
      <c r="F123" s="54"/>
      <c r="G123" s="55"/>
    </row>
    <row r="124" spans="1:8" x14ac:dyDescent="0.2">
      <c r="A124" s="50"/>
      <c r="B124" s="26" t="s">
        <v>1081</v>
      </c>
      <c r="C124" s="53">
        <v>29.845600000000001</v>
      </c>
      <c r="D124" s="53">
        <v>29.617899999999999</v>
      </c>
      <c r="E124" s="50"/>
      <c r="F124" s="54"/>
      <c r="G124" s="55"/>
    </row>
    <row r="125" spans="1:8" x14ac:dyDescent="0.2">
      <c r="A125" s="50"/>
      <c r="B125" s="50"/>
      <c r="C125" s="50"/>
      <c r="D125" s="50"/>
      <c r="E125" s="50"/>
      <c r="F125" s="50"/>
      <c r="G125" s="50"/>
    </row>
    <row r="126" spans="1:8" x14ac:dyDescent="0.2">
      <c r="A126" s="48"/>
      <c r="B126" s="235" t="s">
        <v>910</v>
      </c>
      <c r="C126" s="236"/>
      <c r="D126" s="47" t="s">
        <v>180</v>
      </c>
      <c r="E126" s="48"/>
      <c r="F126" s="48"/>
      <c r="G126" s="48"/>
    </row>
    <row r="127" spans="1:8" x14ac:dyDescent="0.2">
      <c r="A127" s="48"/>
      <c r="B127" s="91"/>
      <c r="C127" s="91"/>
      <c r="D127" s="91"/>
      <c r="E127" s="48"/>
      <c r="F127" s="48"/>
      <c r="G127" s="48"/>
    </row>
    <row r="128" spans="1:8" x14ac:dyDescent="0.2">
      <c r="A128" s="48"/>
      <c r="B128" s="235" t="s">
        <v>187</v>
      </c>
      <c r="C128" s="236"/>
      <c r="D128" s="47" t="s">
        <v>180</v>
      </c>
      <c r="E128" s="91"/>
      <c r="F128" s="91"/>
      <c r="G128" s="91"/>
    </row>
    <row r="129" spans="1:10" x14ac:dyDescent="0.2">
      <c r="A129" s="48"/>
      <c r="B129" s="235" t="s">
        <v>188</v>
      </c>
      <c r="C129" s="236"/>
      <c r="D129" s="47" t="s">
        <v>180</v>
      </c>
      <c r="E129" s="48"/>
      <c r="F129" s="48"/>
      <c r="G129" s="48"/>
    </row>
    <row r="130" spans="1:10" ht="12.75" customHeight="1" x14ac:dyDescent="0.2">
      <c r="A130" s="48"/>
      <c r="B130" s="235" t="s">
        <v>189</v>
      </c>
      <c r="C130" s="236"/>
      <c r="D130" s="47" t="s">
        <v>180</v>
      </c>
      <c r="E130" s="58"/>
      <c r="F130" s="48"/>
      <c r="G130" s="48"/>
    </row>
    <row r="131" spans="1:10" ht="12.75" customHeight="1" x14ac:dyDescent="0.2">
      <c r="A131" s="48"/>
      <c r="B131" s="235" t="s">
        <v>190</v>
      </c>
      <c r="C131" s="236"/>
      <c r="D131" s="59">
        <v>0.28050856097526944</v>
      </c>
      <c r="E131" s="58"/>
      <c r="F131" s="48"/>
      <c r="G131" s="48"/>
    </row>
    <row r="134" spans="1:10" x14ac:dyDescent="0.2">
      <c r="B134" s="237" t="s">
        <v>1039</v>
      </c>
      <c r="C134" s="237"/>
    </row>
    <row r="136" spans="1:10" ht="153.75" customHeight="1" x14ac:dyDescent="0.2"/>
    <row r="139" spans="1:10" x14ac:dyDescent="0.2">
      <c r="B139" s="61" t="s">
        <v>1040</v>
      </c>
      <c r="C139" s="62"/>
      <c r="D139" s="61"/>
    </row>
    <row r="140" spans="1:10" x14ac:dyDescent="0.2">
      <c r="B140" s="61" t="s">
        <v>1046</v>
      </c>
      <c r="D140" s="61"/>
    </row>
    <row r="141" spans="1:10" ht="165" customHeight="1" x14ac:dyDescent="0.2"/>
    <row r="143" spans="1:10" x14ac:dyDescent="0.2">
      <c r="J143" s="21"/>
    </row>
  </sheetData>
  <mergeCells count="19">
    <mergeCell ref="B134:C134"/>
    <mergeCell ref="B117:C117"/>
    <mergeCell ref="B118:C118"/>
    <mergeCell ref="B126:C126"/>
    <mergeCell ref="B130:C130"/>
    <mergeCell ref="B131:C131"/>
    <mergeCell ref="B128:C128"/>
    <mergeCell ref="B129:C129"/>
    <mergeCell ref="B116:C116"/>
    <mergeCell ref="A1:H1"/>
    <mergeCell ref="A2:H2"/>
    <mergeCell ref="A3:H3"/>
    <mergeCell ref="B109:H109"/>
    <mergeCell ref="B110:H110"/>
    <mergeCell ref="B111:H111"/>
    <mergeCell ref="B112:H112"/>
    <mergeCell ref="B113:H113"/>
    <mergeCell ref="B114:F114"/>
    <mergeCell ref="B115:D115"/>
  </mergeCells>
  <hyperlinks>
    <hyperlink ref="I1" location="Index!B2" display="Index" xr:uid="{1150F41A-42D4-4058-BC43-38C38B56AF7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D99F2-CDF4-4FBC-B8D6-EDC93FBAB6A9}">
  <sheetPr>
    <outlinePr summaryBelow="0" summaryRight="0"/>
  </sheetPr>
  <dimension ref="A1:P135"/>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870</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37</v>
      </c>
      <c r="C7" s="26" t="s">
        <v>38</v>
      </c>
      <c r="D7" s="26" t="s">
        <v>39</v>
      </c>
      <c r="E7" s="27">
        <v>14523</v>
      </c>
      <c r="F7" s="28">
        <v>188.813523</v>
      </c>
      <c r="G7" s="29">
        <v>9.4546519999999995E-2</v>
      </c>
      <c r="H7" s="24" t="s">
        <v>151</v>
      </c>
    </row>
    <row r="8" spans="1:9" x14ac:dyDescent="0.2">
      <c r="A8" s="25">
        <v>2</v>
      </c>
      <c r="B8" s="26" t="s">
        <v>340</v>
      </c>
      <c r="C8" s="26" t="s">
        <v>341</v>
      </c>
      <c r="D8" s="26" t="s">
        <v>39</v>
      </c>
      <c r="E8" s="27">
        <v>10200</v>
      </c>
      <c r="F8" s="28">
        <v>183.19710000000001</v>
      </c>
      <c r="G8" s="29">
        <v>9.173415E-2</v>
      </c>
      <c r="H8" s="24" t="s">
        <v>151</v>
      </c>
    </row>
    <row r="9" spans="1:9" x14ac:dyDescent="0.2">
      <c r="A9" s="25">
        <v>3</v>
      </c>
      <c r="B9" s="26" t="s">
        <v>344</v>
      </c>
      <c r="C9" s="26" t="s">
        <v>345</v>
      </c>
      <c r="D9" s="26" t="s">
        <v>207</v>
      </c>
      <c r="E9" s="27">
        <v>8300</v>
      </c>
      <c r="F9" s="28">
        <v>154.20155</v>
      </c>
      <c r="G9" s="29">
        <v>7.7214920000000006E-2</v>
      </c>
      <c r="H9" s="24" t="s">
        <v>151</v>
      </c>
    </row>
    <row r="10" spans="1:9" x14ac:dyDescent="0.2">
      <c r="A10" s="25">
        <v>4</v>
      </c>
      <c r="B10" s="26" t="s">
        <v>17</v>
      </c>
      <c r="C10" s="26" t="s">
        <v>18</v>
      </c>
      <c r="D10" s="26" t="s">
        <v>19</v>
      </c>
      <c r="E10" s="27">
        <v>11220</v>
      </c>
      <c r="F10" s="28">
        <v>144.98483999999999</v>
      </c>
      <c r="G10" s="29">
        <v>7.2599739999999996E-2</v>
      </c>
      <c r="H10" s="24" t="s">
        <v>151</v>
      </c>
    </row>
    <row r="11" spans="1:9" x14ac:dyDescent="0.2">
      <c r="A11" s="25">
        <v>5</v>
      </c>
      <c r="B11" s="26" t="s">
        <v>53</v>
      </c>
      <c r="C11" s="26" t="s">
        <v>54</v>
      </c>
      <c r="D11" s="26" t="s">
        <v>39</v>
      </c>
      <c r="E11" s="27">
        <v>14847</v>
      </c>
      <c r="F11" s="28">
        <v>124.55890650000001</v>
      </c>
      <c r="G11" s="29">
        <v>6.2371650000000001E-2</v>
      </c>
      <c r="H11" s="24" t="s">
        <v>151</v>
      </c>
    </row>
    <row r="12" spans="1:9" x14ac:dyDescent="0.2">
      <c r="A12" s="25">
        <v>6</v>
      </c>
      <c r="B12" s="26" t="s">
        <v>14</v>
      </c>
      <c r="C12" s="26" t="s">
        <v>15</v>
      </c>
      <c r="D12" s="26" t="s">
        <v>16</v>
      </c>
      <c r="E12" s="27">
        <v>6757</v>
      </c>
      <c r="F12" s="28">
        <v>109.94652550000001</v>
      </c>
      <c r="G12" s="29">
        <v>5.5054649999999997E-2</v>
      </c>
      <c r="H12" s="24" t="s">
        <v>151</v>
      </c>
    </row>
    <row r="13" spans="1:9" x14ac:dyDescent="0.2">
      <c r="A13" s="25">
        <v>7</v>
      </c>
      <c r="B13" s="26" t="s">
        <v>11</v>
      </c>
      <c r="C13" s="26" t="s">
        <v>12</v>
      </c>
      <c r="D13" s="26" t="s">
        <v>13</v>
      </c>
      <c r="E13" s="27">
        <v>2429</v>
      </c>
      <c r="F13" s="28">
        <v>90.475391999999999</v>
      </c>
      <c r="G13" s="29">
        <v>4.5304669999999998E-2</v>
      </c>
      <c r="H13" s="24" t="s">
        <v>151</v>
      </c>
    </row>
    <row r="14" spans="1:9" ht="25.5" x14ac:dyDescent="0.2">
      <c r="A14" s="25">
        <v>8</v>
      </c>
      <c r="B14" s="26" t="s">
        <v>23</v>
      </c>
      <c r="C14" s="26" t="s">
        <v>24</v>
      </c>
      <c r="D14" s="26" t="s">
        <v>25</v>
      </c>
      <c r="E14" s="27">
        <v>651</v>
      </c>
      <c r="F14" s="28">
        <v>72.925996499999997</v>
      </c>
      <c r="G14" s="29">
        <v>3.6516979999999997E-2</v>
      </c>
      <c r="H14" s="24" t="s">
        <v>151</v>
      </c>
    </row>
    <row r="15" spans="1:9" ht="25.5" x14ac:dyDescent="0.2">
      <c r="A15" s="25">
        <v>9</v>
      </c>
      <c r="B15" s="26" t="s">
        <v>199</v>
      </c>
      <c r="C15" s="26" t="s">
        <v>200</v>
      </c>
      <c r="D15" s="26" t="s">
        <v>201</v>
      </c>
      <c r="E15" s="27">
        <v>4000</v>
      </c>
      <c r="F15" s="28">
        <v>71.56</v>
      </c>
      <c r="G15" s="29">
        <v>3.5832969999999999E-2</v>
      </c>
      <c r="H15" s="24" t="s">
        <v>151</v>
      </c>
    </row>
    <row r="16" spans="1:9" x14ac:dyDescent="0.2">
      <c r="A16" s="25">
        <v>10</v>
      </c>
      <c r="B16" s="26" t="s">
        <v>346</v>
      </c>
      <c r="C16" s="26" t="s">
        <v>347</v>
      </c>
      <c r="D16" s="26" t="s">
        <v>39</v>
      </c>
      <c r="E16" s="27">
        <v>6081</v>
      </c>
      <c r="F16" s="28">
        <v>69.098403000000005</v>
      </c>
      <c r="G16" s="29">
        <v>3.4600350000000002E-2</v>
      </c>
      <c r="H16" s="24" t="s">
        <v>151</v>
      </c>
    </row>
    <row r="17" spans="1:8" x14ac:dyDescent="0.2">
      <c r="A17" s="25">
        <v>11</v>
      </c>
      <c r="B17" s="26" t="s">
        <v>368</v>
      </c>
      <c r="C17" s="26" t="s">
        <v>369</v>
      </c>
      <c r="D17" s="26" t="s">
        <v>277</v>
      </c>
      <c r="E17" s="27">
        <v>6930</v>
      </c>
      <c r="F17" s="28">
        <v>54.500985</v>
      </c>
      <c r="G17" s="29">
        <v>2.729084E-2</v>
      </c>
      <c r="H17" s="24" t="s">
        <v>151</v>
      </c>
    </row>
    <row r="18" spans="1:8" x14ac:dyDescent="0.2">
      <c r="A18" s="25">
        <v>12</v>
      </c>
      <c r="B18" s="26" t="s">
        <v>132</v>
      </c>
      <c r="C18" s="26" t="s">
        <v>133</v>
      </c>
      <c r="D18" s="26" t="s">
        <v>134</v>
      </c>
      <c r="E18" s="27">
        <v>6000</v>
      </c>
      <c r="F18" s="28">
        <v>54.387</v>
      </c>
      <c r="G18" s="29">
        <v>2.7233759999999999E-2</v>
      </c>
      <c r="H18" s="24" t="s">
        <v>151</v>
      </c>
    </row>
    <row r="19" spans="1:8" x14ac:dyDescent="0.2">
      <c r="A19" s="25">
        <v>13</v>
      </c>
      <c r="B19" s="26" t="s">
        <v>363</v>
      </c>
      <c r="C19" s="26" t="s">
        <v>364</v>
      </c>
      <c r="D19" s="26" t="s">
        <v>365</v>
      </c>
      <c r="E19" s="27">
        <v>10141</v>
      </c>
      <c r="F19" s="28">
        <v>48.347217499999999</v>
      </c>
      <c r="G19" s="29">
        <v>2.4209399999999999E-2</v>
      </c>
      <c r="H19" s="24" t="s">
        <v>151</v>
      </c>
    </row>
    <row r="20" spans="1:8" x14ac:dyDescent="0.2">
      <c r="A20" s="25">
        <v>14</v>
      </c>
      <c r="B20" s="26" t="s">
        <v>450</v>
      </c>
      <c r="C20" s="26" t="s">
        <v>451</v>
      </c>
      <c r="D20" s="26" t="s">
        <v>207</v>
      </c>
      <c r="E20" s="27">
        <v>2560</v>
      </c>
      <c r="F20" s="28">
        <v>47.310079999999999</v>
      </c>
      <c r="G20" s="29">
        <v>2.3690059999999999E-2</v>
      </c>
      <c r="H20" s="24" t="s">
        <v>151</v>
      </c>
    </row>
    <row r="21" spans="1:8" ht="25.5" x14ac:dyDescent="0.2">
      <c r="A21" s="25">
        <v>15</v>
      </c>
      <c r="B21" s="26" t="s">
        <v>352</v>
      </c>
      <c r="C21" s="26" t="s">
        <v>353</v>
      </c>
      <c r="D21" s="26" t="s">
        <v>210</v>
      </c>
      <c r="E21" s="27">
        <v>2650</v>
      </c>
      <c r="F21" s="28">
        <v>47.193849999999998</v>
      </c>
      <c r="G21" s="29">
        <v>2.3631860000000001E-2</v>
      </c>
      <c r="H21" s="24" t="s">
        <v>151</v>
      </c>
    </row>
    <row r="22" spans="1:8" x14ac:dyDescent="0.2">
      <c r="A22" s="25">
        <v>16</v>
      </c>
      <c r="B22" s="26" t="s">
        <v>386</v>
      </c>
      <c r="C22" s="26" t="s">
        <v>387</v>
      </c>
      <c r="D22" s="26" t="s">
        <v>33</v>
      </c>
      <c r="E22" s="27">
        <v>1421</v>
      </c>
      <c r="F22" s="28">
        <v>46.168289999999999</v>
      </c>
      <c r="G22" s="29">
        <v>2.3118320000000001E-2</v>
      </c>
      <c r="H22" s="24" t="s">
        <v>151</v>
      </c>
    </row>
    <row r="23" spans="1:8" x14ac:dyDescent="0.2">
      <c r="A23" s="25">
        <v>17</v>
      </c>
      <c r="B23" s="26" t="s">
        <v>452</v>
      </c>
      <c r="C23" s="26" t="s">
        <v>453</v>
      </c>
      <c r="D23" s="26" t="s">
        <v>301</v>
      </c>
      <c r="E23" s="27">
        <v>3200</v>
      </c>
      <c r="F23" s="28">
        <v>46.008000000000003</v>
      </c>
      <c r="G23" s="29">
        <v>2.3038059999999999E-2</v>
      </c>
      <c r="H23" s="24" t="s">
        <v>151</v>
      </c>
    </row>
    <row r="24" spans="1:8" x14ac:dyDescent="0.2">
      <c r="A24" s="25">
        <v>18</v>
      </c>
      <c r="B24" s="26" t="s">
        <v>119</v>
      </c>
      <c r="C24" s="26" t="s">
        <v>120</v>
      </c>
      <c r="D24" s="26" t="s">
        <v>75</v>
      </c>
      <c r="E24" s="27">
        <v>1240</v>
      </c>
      <c r="F24" s="28">
        <v>44.44408</v>
      </c>
      <c r="G24" s="29">
        <v>2.2254940000000001E-2</v>
      </c>
      <c r="H24" s="24" t="s">
        <v>151</v>
      </c>
    </row>
    <row r="25" spans="1:8" x14ac:dyDescent="0.2">
      <c r="A25" s="25">
        <v>19</v>
      </c>
      <c r="B25" s="26" t="s">
        <v>358</v>
      </c>
      <c r="C25" s="26" t="s">
        <v>359</v>
      </c>
      <c r="D25" s="26" t="s">
        <v>39</v>
      </c>
      <c r="E25" s="27">
        <v>17989</v>
      </c>
      <c r="F25" s="28">
        <v>44.324896000000003</v>
      </c>
      <c r="G25" s="29">
        <v>2.2195260000000001E-2</v>
      </c>
      <c r="H25" s="24" t="s">
        <v>151</v>
      </c>
    </row>
    <row r="26" spans="1:8" x14ac:dyDescent="0.2">
      <c r="A26" s="25">
        <v>20</v>
      </c>
      <c r="B26" s="26" t="s">
        <v>229</v>
      </c>
      <c r="C26" s="26" t="s">
        <v>230</v>
      </c>
      <c r="D26" s="26" t="s">
        <v>19</v>
      </c>
      <c r="E26" s="27">
        <v>11251</v>
      </c>
      <c r="F26" s="28">
        <v>43.102581000000001</v>
      </c>
      <c r="G26" s="29">
        <v>2.15832E-2</v>
      </c>
      <c r="H26" s="24" t="s">
        <v>151</v>
      </c>
    </row>
    <row r="27" spans="1:8" ht="25.5" x14ac:dyDescent="0.2">
      <c r="A27" s="25">
        <v>21</v>
      </c>
      <c r="B27" s="26" t="s">
        <v>320</v>
      </c>
      <c r="C27" s="26" t="s">
        <v>321</v>
      </c>
      <c r="D27" s="26" t="s">
        <v>268</v>
      </c>
      <c r="E27" s="27">
        <v>1204</v>
      </c>
      <c r="F27" s="28">
        <v>42.235115999999998</v>
      </c>
      <c r="G27" s="29">
        <v>2.1148819999999999E-2</v>
      </c>
      <c r="H27" s="24" t="s">
        <v>151</v>
      </c>
    </row>
    <row r="28" spans="1:8" x14ac:dyDescent="0.2">
      <c r="A28" s="25">
        <v>22</v>
      </c>
      <c r="B28" s="26" t="s">
        <v>348</v>
      </c>
      <c r="C28" s="26" t="s">
        <v>349</v>
      </c>
      <c r="D28" s="26" t="s">
        <v>207</v>
      </c>
      <c r="E28" s="27">
        <v>937</v>
      </c>
      <c r="F28" s="28">
        <v>40.017864500000002</v>
      </c>
      <c r="G28" s="29">
        <v>2.0038549999999999E-2</v>
      </c>
      <c r="H28" s="24" t="s">
        <v>151</v>
      </c>
    </row>
    <row r="29" spans="1:8" x14ac:dyDescent="0.2">
      <c r="A29" s="25">
        <v>23</v>
      </c>
      <c r="B29" s="26" t="s">
        <v>40</v>
      </c>
      <c r="C29" s="26" t="s">
        <v>41</v>
      </c>
      <c r="D29" s="26" t="s">
        <v>19</v>
      </c>
      <c r="E29" s="27">
        <v>11824</v>
      </c>
      <c r="F29" s="28">
        <v>34.537903999999997</v>
      </c>
      <c r="G29" s="29">
        <v>1.7294520000000001E-2</v>
      </c>
      <c r="H29" s="24" t="s">
        <v>151</v>
      </c>
    </row>
    <row r="30" spans="1:8" ht="25.5" x14ac:dyDescent="0.2">
      <c r="A30" s="25">
        <v>24</v>
      </c>
      <c r="B30" s="26" t="s">
        <v>454</v>
      </c>
      <c r="C30" s="26" t="s">
        <v>455</v>
      </c>
      <c r="D30" s="26" t="s">
        <v>210</v>
      </c>
      <c r="E30" s="27">
        <v>1814</v>
      </c>
      <c r="F30" s="28">
        <v>27.824946000000001</v>
      </c>
      <c r="G30" s="29">
        <v>1.3933070000000001E-2</v>
      </c>
      <c r="H30" s="24" t="s">
        <v>151</v>
      </c>
    </row>
    <row r="31" spans="1:8" ht="25.5" x14ac:dyDescent="0.2">
      <c r="A31" s="25">
        <v>25</v>
      </c>
      <c r="B31" s="26" t="s">
        <v>456</v>
      </c>
      <c r="C31" s="26" t="s">
        <v>457</v>
      </c>
      <c r="D31" s="26" t="s">
        <v>25</v>
      </c>
      <c r="E31" s="27">
        <v>1871</v>
      </c>
      <c r="F31" s="28">
        <v>23.248110499999999</v>
      </c>
      <c r="G31" s="29">
        <v>1.164126E-2</v>
      </c>
      <c r="H31" s="24" t="s">
        <v>151</v>
      </c>
    </row>
    <row r="32" spans="1:8" ht="25.5" x14ac:dyDescent="0.2">
      <c r="A32" s="25">
        <v>26</v>
      </c>
      <c r="B32" s="26" t="s">
        <v>458</v>
      </c>
      <c r="C32" s="26" t="s">
        <v>459</v>
      </c>
      <c r="D32" s="26" t="s">
        <v>224</v>
      </c>
      <c r="E32" s="27">
        <v>2385</v>
      </c>
      <c r="F32" s="28">
        <v>22.863802499999998</v>
      </c>
      <c r="G32" s="29">
        <v>1.144883E-2</v>
      </c>
      <c r="H32" s="24" t="s">
        <v>151</v>
      </c>
    </row>
    <row r="33" spans="1:8" x14ac:dyDescent="0.2">
      <c r="A33" s="25">
        <v>27</v>
      </c>
      <c r="B33" s="26" t="s">
        <v>107</v>
      </c>
      <c r="C33" s="26" t="s">
        <v>108</v>
      </c>
      <c r="D33" s="26" t="s">
        <v>97</v>
      </c>
      <c r="E33" s="27">
        <v>2464</v>
      </c>
      <c r="F33" s="28">
        <v>20.410544000000002</v>
      </c>
      <c r="G33" s="29">
        <v>1.0220379999999999E-2</v>
      </c>
      <c r="H33" s="24" t="s">
        <v>151</v>
      </c>
    </row>
    <row r="34" spans="1:8" x14ac:dyDescent="0.2">
      <c r="A34" s="25">
        <v>28</v>
      </c>
      <c r="B34" s="26" t="s">
        <v>384</v>
      </c>
      <c r="C34" s="26" t="s">
        <v>385</v>
      </c>
      <c r="D34" s="26" t="s">
        <v>365</v>
      </c>
      <c r="E34" s="27">
        <v>788</v>
      </c>
      <c r="F34" s="28">
        <v>19.669661999999999</v>
      </c>
      <c r="G34" s="29">
        <v>9.8493899999999995E-3</v>
      </c>
      <c r="H34" s="24" t="s">
        <v>151</v>
      </c>
    </row>
    <row r="35" spans="1:8" x14ac:dyDescent="0.2">
      <c r="A35" s="25">
        <v>29</v>
      </c>
      <c r="B35" s="26" t="s">
        <v>360</v>
      </c>
      <c r="C35" s="26" t="s">
        <v>361</v>
      </c>
      <c r="D35" s="26" t="s">
        <v>362</v>
      </c>
      <c r="E35" s="27">
        <v>2289</v>
      </c>
      <c r="F35" s="28">
        <v>15.020417999999999</v>
      </c>
      <c r="G35" s="29">
        <v>7.5213299999999997E-3</v>
      </c>
      <c r="H35" s="24" t="s">
        <v>151</v>
      </c>
    </row>
    <row r="36" spans="1:8" x14ac:dyDescent="0.2">
      <c r="A36" s="25">
        <v>30</v>
      </c>
      <c r="B36" s="26" t="s">
        <v>460</v>
      </c>
      <c r="C36" s="26" t="s">
        <v>461</v>
      </c>
      <c r="D36" s="26" t="s">
        <v>39</v>
      </c>
      <c r="E36" s="27">
        <v>1250</v>
      </c>
      <c r="F36" s="28">
        <v>12.448124999999999</v>
      </c>
      <c r="G36" s="29">
        <v>6.2332799999999999E-3</v>
      </c>
      <c r="H36" s="24" t="s">
        <v>151</v>
      </c>
    </row>
    <row r="37" spans="1:8" x14ac:dyDescent="0.2">
      <c r="A37" s="25">
        <v>31</v>
      </c>
      <c r="B37" s="26" t="s">
        <v>462</v>
      </c>
      <c r="C37" s="89" t="s">
        <v>911</v>
      </c>
      <c r="D37" s="26" t="s">
        <v>16</v>
      </c>
      <c r="E37" s="27">
        <v>482</v>
      </c>
      <c r="F37" s="28">
        <v>5.8601559999999999</v>
      </c>
      <c r="G37" s="29">
        <v>2.9344200000000001E-3</v>
      </c>
      <c r="H37" s="24" t="s">
        <v>151</v>
      </c>
    </row>
    <row r="38" spans="1:8" x14ac:dyDescent="0.2">
      <c r="A38" s="22"/>
      <c r="B38" s="22"/>
      <c r="C38" s="23" t="s">
        <v>150</v>
      </c>
      <c r="D38" s="22"/>
      <c r="E38" s="22" t="s">
        <v>151</v>
      </c>
      <c r="F38" s="30">
        <f>SUM(F7:F37)</f>
        <v>1949.6858645</v>
      </c>
      <c r="G38" s="31">
        <f>SUM(G7:G37)</f>
        <v>0.97628614999999996</v>
      </c>
      <c r="H38" s="24" t="s">
        <v>151</v>
      </c>
    </row>
    <row r="39" spans="1:8" x14ac:dyDescent="0.2">
      <c r="A39" s="22"/>
      <c r="B39" s="22"/>
      <c r="C39" s="32"/>
      <c r="D39" s="22"/>
      <c r="E39" s="22"/>
      <c r="F39" s="33"/>
      <c r="G39" s="33"/>
      <c r="H39" s="24" t="s">
        <v>151</v>
      </c>
    </row>
    <row r="40" spans="1:8" x14ac:dyDescent="0.2">
      <c r="A40" s="22"/>
      <c r="B40" s="22"/>
      <c r="C40" s="23" t="s">
        <v>152</v>
      </c>
      <c r="D40" s="22"/>
      <c r="E40" s="22"/>
      <c r="F40" s="22"/>
      <c r="G40" s="22"/>
      <c r="H40" s="24" t="s">
        <v>151</v>
      </c>
    </row>
    <row r="41" spans="1:8" x14ac:dyDescent="0.2">
      <c r="A41" s="22"/>
      <c r="B41" s="22"/>
      <c r="C41" s="23" t="s">
        <v>150</v>
      </c>
      <c r="D41" s="22"/>
      <c r="E41" s="22" t="s">
        <v>151</v>
      </c>
      <c r="F41" s="34" t="s">
        <v>153</v>
      </c>
      <c r="G41" s="31">
        <v>0</v>
      </c>
      <c r="H41" s="24" t="s">
        <v>151</v>
      </c>
    </row>
    <row r="42" spans="1:8" x14ac:dyDescent="0.2">
      <c r="A42" s="22"/>
      <c r="B42" s="22"/>
      <c r="C42" s="32"/>
      <c r="D42" s="22"/>
      <c r="E42" s="22"/>
      <c r="F42" s="33"/>
      <c r="G42" s="33"/>
      <c r="H42" s="24" t="s">
        <v>151</v>
      </c>
    </row>
    <row r="43" spans="1:8" x14ac:dyDescent="0.2">
      <c r="A43" s="22"/>
      <c r="B43" s="22"/>
      <c r="C43" s="23" t="s">
        <v>154</v>
      </c>
      <c r="D43" s="22"/>
      <c r="E43" s="22"/>
      <c r="F43" s="22"/>
      <c r="G43" s="22"/>
      <c r="H43" s="24" t="s">
        <v>151</v>
      </c>
    </row>
    <row r="44" spans="1:8" x14ac:dyDescent="0.2">
      <c r="A44" s="22"/>
      <c r="B44" s="22"/>
      <c r="C44" s="23" t="s">
        <v>150</v>
      </c>
      <c r="D44" s="22"/>
      <c r="E44" s="22" t="s">
        <v>151</v>
      </c>
      <c r="F44" s="34" t="s">
        <v>153</v>
      </c>
      <c r="G44" s="31">
        <v>0</v>
      </c>
      <c r="H44" s="24" t="s">
        <v>151</v>
      </c>
    </row>
    <row r="45" spans="1:8" x14ac:dyDescent="0.2">
      <c r="A45" s="22"/>
      <c r="B45" s="22"/>
      <c r="C45" s="32"/>
      <c r="D45" s="22"/>
      <c r="E45" s="22"/>
      <c r="F45" s="33"/>
      <c r="G45" s="33"/>
      <c r="H45" s="24" t="s">
        <v>151</v>
      </c>
    </row>
    <row r="46" spans="1:8" x14ac:dyDescent="0.2">
      <c r="A46" s="22"/>
      <c r="B46" s="22"/>
      <c r="C46" s="23" t="s">
        <v>155</v>
      </c>
      <c r="D46" s="22"/>
      <c r="E46" s="22"/>
      <c r="F46" s="22"/>
      <c r="G46" s="22"/>
      <c r="H46" s="24" t="s">
        <v>151</v>
      </c>
    </row>
    <row r="47" spans="1:8" x14ac:dyDescent="0.2">
      <c r="A47" s="22"/>
      <c r="B47" s="22"/>
      <c r="C47" s="23" t="s">
        <v>150</v>
      </c>
      <c r="D47" s="22"/>
      <c r="E47" s="22" t="s">
        <v>151</v>
      </c>
      <c r="F47" s="34" t="s">
        <v>153</v>
      </c>
      <c r="G47" s="31">
        <v>0</v>
      </c>
      <c r="H47" s="24" t="s">
        <v>151</v>
      </c>
    </row>
    <row r="48" spans="1:8" x14ac:dyDescent="0.2">
      <c r="A48" s="22"/>
      <c r="B48" s="22"/>
      <c r="C48" s="32"/>
      <c r="D48" s="22"/>
      <c r="E48" s="22"/>
      <c r="F48" s="33"/>
      <c r="G48" s="33"/>
      <c r="H48" s="24" t="s">
        <v>151</v>
      </c>
    </row>
    <row r="49" spans="1:8" x14ac:dyDescent="0.2">
      <c r="A49" s="22"/>
      <c r="B49" s="22"/>
      <c r="C49" s="23" t="s">
        <v>156</v>
      </c>
      <c r="D49" s="22"/>
      <c r="E49" s="22"/>
      <c r="F49" s="33"/>
      <c r="G49" s="33"/>
      <c r="H49" s="24" t="s">
        <v>151</v>
      </c>
    </row>
    <row r="50" spans="1:8" x14ac:dyDescent="0.2">
      <c r="A50" s="22"/>
      <c r="B50" s="22"/>
      <c r="C50" s="23" t="s">
        <v>150</v>
      </c>
      <c r="D50" s="22"/>
      <c r="E50" s="22" t="s">
        <v>151</v>
      </c>
      <c r="F50" s="34" t="s">
        <v>153</v>
      </c>
      <c r="G50" s="31">
        <v>0</v>
      </c>
      <c r="H50" s="24" t="s">
        <v>151</v>
      </c>
    </row>
    <row r="51" spans="1:8" x14ac:dyDescent="0.2">
      <c r="A51" s="22"/>
      <c r="B51" s="22"/>
      <c r="C51" s="32"/>
      <c r="D51" s="22"/>
      <c r="E51" s="22"/>
      <c r="F51" s="33"/>
      <c r="G51" s="33"/>
      <c r="H51" s="24" t="s">
        <v>151</v>
      </c>
    </row>
    <row r="52" spans="1:8" x14ac:dyDescent="0.2">
      <c r="A52" s="22"/>
      <c r="B52" s="22"/>
      <c r="C52" s="23" t="s">
        <v>157</v>
      </c>
      <c r="D52" s="22"/>
      <c r="E52" s="22"/>
      <c r="F52" s="33"/>
      <c r="G52" s="33"/>
      <c r="H52" s="24" t="s">
        <v>151</v>
      </c>
    </row>
    <row r="53" spans="1:8" x14ac:dyDescent="0.2">
      <c r="A53" s="22"/>
      <c r="B53" s="22"/>
      <c r="C53" s="23" t="s">
        <v>150</v>
      </c>
      <c r="D53" s="22"/>
      <c r="E53" s="22" t="s">
        <v>151</v>
      </c>
      <c r="F53" s="34" t="s">
        <v>153</v>
      </c>
      <c r="G53" s="31">
        <v>0</v>
      </c>
      <c r="H53" s="24" t="s">
        <v>151</v>
      </c>
    </row>
    <row r="54" spans="1:8" x14ac:dyDescent="0.2">
      <c r="A54" s="22"/>
      <c r="B54" s="22"/>
      <c r="C54" s="32"/>
      <c r="D54" s="22"/>
      <c r="E54" s="22"/>
      <c r="F54" s="33"/>
      <c r="G54" s="33"/>
      <c r="H54" s="24" t="s">
        <v>151</v>
      </c>
    </row>
    <row r="55" spans="1:8" x14ac:dyDescent="0.2">
      <c r="A55" s="22"/>
      <c r="B55" s="22"/>
      <c r="C55" s="23" t="s">
        <v>158</v>
      </c>
      <c r="D55" s="22"/>
      <c r="E55" s="22"/>
      <c r="F55" s="30">
        <v>1949.6858645</v>
      </c>
      <c r="G55" s="31">
        <v>0.97628614999999996</v>
      </c>
      <c r="H55" s="24" t="s">
        <v>151</v>
      </c>
    </row>
    <row r="56" spans="1:8" x14ac:dyDescent="0.2">
      <c r="A56" s="22"/>
      <c r="B56" s="22"/>
      <c r="C56" s="32"/>
      <c r="D56" s="22"/>
      <c r="E56" s="22"/>
      <c r="F56" s="33"/>
      <c r="G56" s="33"/>
      <c r="H56" s="24" t="s">
        <v>151</v>
      </c>
    </row>
    <row r="57" spans="1:8" x14ac:dyDescent="0.2">
      <c r="A57" s="22"/>
      <c r="B57" s="22"/>
      <c r="C57" s="23" t="s">
        <v>159</v>
      </c>
      <c r="D57" s="22"/>
      <c r="E57" s="22"/>
      <c r="F57" s="33"/>
      <c r="G57" s="33"/>
      <c r="H57" s="24" t="s">
        <v>151</v>
      </c>
    </row>
    <row r="58" spans="1:8" x14ac:dyDescent="0.2">
      <c r="A58" s="22"/>
      <c r="B58" s="22"/>
      <c r="C58" s="23" t="s">
        <v>10</v>
      </c>
      <c r="D58" s="22"/>
      <c r="E58" s="22"/>
      <c r="F58" s="33"/>
      <c r="G58" s="33"/>
      <c r="H58" s="24" t="s">
        <v>151</v>
      </c>
    </row>
    <row r="59" spans="1:8" x14ac:dyDescent="0.2">
      <c r="A59" s="22"/>
      <c r="B59" s="22"/>
      <c r="C59" s="23" t="s">
        <v>150</v>
      </c>
      <c r="D59" s="22"/>
      <c r="E59" s="22" t="s">
        <v>151</v>
      </c>
      <c r="F59" s="34" t="s">
        <v>153</v>
      </c>
      <c r="G59" s="31">
        <v>0</v>
      </c>
      <c r="H59" s="24" t="s">
        <v>151</v>
      </c>
    </row>
    <row r="60" spans="1:8" x14ac:dyDescent="0.2">
      <c r="A60" s="22"/>
      <c r="B60" s="22"/>
      <c r="C60" s="32"/>
      <c r="D60" s="22"/>
      <c r="E60" s="22"/>
      <c r="F60" s="33"/>
      <c r="G60" s="33"/>
      <c r="H60" s="24" t="s">
        <v>151</v>
      </c>
    </row>
    <row r="61" spans="1:8" x14ac:dyDescent="0.2">
      <c r="A61" s="22"/>
      <c r="B61" s="22"/>
      <c r="C61" s="23" t="s">
        <v>160</v>
      </c>
      <c r="D61" s="22"/>
      <c r="E61" s="22"/>
      <c r="F61" s="22"/>
      <c r="G61" s="22"/>
      <c r="H61" s="24" t="s">
        <v>151</v>
      </c>
    </row>
    <row r="62" spans="1:8" x14ac:dyDescent="0.2">
      <c r="A62" s="22"/>
      <c r="B62" s="22"/>
      <c r="C62" s="23" t="s">
        <v>150</v>
      </c>
      <c r="D62" s="22"/>
      <c r="E62" s="22" t="s">
        <v>151</v>
      </c>
      <c r="F62" s="34" t="s">
        <v>153</v>
      </c>
      <c r="G62" s="31">
        <v>0</v>
      </c>
      <c r="H62" s="24" t="s">
        <v>151</v>
      </c>
    </row>
    <row r="63" spans="1:8" x14ac:dyDescent="0.2">
      <c r="A63" s="22"/>
      <c r="B63" s="22"/>
      <c r="C63" s="32"/>
      <c r="D63" s="22"/>
      <c r="E63" s="22"/>
      <c r="F63" s="33"/>
      <c r="G63" s="33"/>
      <c r="H63" s="24" t="s">
        <v>151</v>
      </c>
    </row>
    <row r="64" spans="1:8" x14ac:dyDescent="0.2">
      <c r="A64" s="22"/>
      <c r="B64" s="22"/>
      <c r="C64" s="23" t="s">
        <v>161</v>
      </c>
      <c r="D64" s="22"/>
      <c r="E64" s="22"/>
      <c r="F64" s="22"/>
      <c r="G64" s="22"/>
      <c r="H64" s="24" t="s">
        <v>151</v>
      </c>
    </row>
    <row r="65" spans="1:8" x14ac:dyDescent="0.2">
      <c r="A65" s="22"/>
      <c r="B65" s="22"/>
      <c r="C65" s="23" t="s">
        <v>150</v>
      </c>
      <c r="D65" s="22"/>
      <c r="E65" s="22" t="s">
        <v>151</v>
      </c>
      <c r="F65" s="34" t="s">
        <v>153</v>
      </c>
      <c r="G65" s="31">
        <v>0</v>
      </c>
      <c r="H65" s="24" t="s">
        <v>151</v>
      </c>
    </row>
    <row r="66" spans="1:8" x14ac:dyDescent="0.2">
      <c r="A66" s="22"/>
      <c r="B66" s="22"/>
      <c r="C66" s="32"/>
      <c r="D66" s="22"/>
      <c r="E66" s="22"/>
      <c r="F66" s="33"/>
      <c r="G66" s="33"/>
      <c r="H66" s="24" t="s">
        <v>151</v>
      </c>
    </row>
    <row r="67" spans="1:8" x14ac:dyDescent="0.2">
      <c r="A67" s="22"/>
      <c r="B67" s="22"/>
      <c r="C67" s="23" t="s">
        <v>162</v>
      </c>
      <c r="D67" s="22"/>
      <c r="E67" s="22"/>
      <c r="F67" s="33"/>
      <c r="G67" s="33"/>
      <c r="H67" s="24" t="s">
        <v>151</v>
      </c>
    </row>
    <row r="68" spans="1:8" x14ac:dyDescent="0.2">
      <c r="A68" s="22"/>
      <c r="B68" s="22"/>
      <c r="C68" s="23" t="s">
        <v>150</v>
      </c>
      <c r="D68" s="22"/>
      <c r="E68" s="22" t="s">
        <v>151</v>
      </c>
      <c r="F68" s="34" t="s">
        <v>153</v>
      </c>
      <c r="G68" s="31">
        <v>0</v>
      </c>
      <c r="H68" s="24" t="s">
        <v>151</v>
      </c>
    </row>
    <row r="69" spans="1:8" x14ac:dyDescent="0.2">
      <c r="A69" s="22"/>
      <c r="B69" s="22"/>
      <c r="C69" s="32"/>
      <c r="D69" s="22"/>
      <c r="E69" s="22"/>
      <c r="F69" s="33"/>
      <c r="G69" s="33"/>
      <c r="H69" s="24" t="s">
        <v>151</v>
      </c>
    </row>
    <row r="70" spans="1:8" x14ac:dyDescent="0.2">
      <c r="A70" s="22"/>
      <c r="B70" s="22"/>
      <c r="C70" s="23" t="s">
        <v>163</v>
      </c>
      <c r="D70" s="22"/>
      <c r="E70" s="22"/>
      <c r="F70" s="30">
        <v>0</v>
      </c>
      <c r="G70" s="31">
        <v>0</v>
      </c>
      <c r="H70" s="24" t="s">
        <v>151</v>
      </c>
    </row>
    <row r="71" spans="1:8" x14ac:dyDescent="0.2">
      <c r="A71" s="22"/>
      <c r="B71" s="22"/>
      <c r="C71" s="32"/>
      <c r="D71" s="22"/>
      <c r="E71" s="22"/>
      <c r="F71" s="33"/>
      <c r="G71" s="33"/>
      <c r="H71" s="24" t="s">
        <v>151</v>
      </c>
    </row>
    <row r="72" spans="1:8" x14ac:dyDescent="0.2">
      <c r="A72" s="22"/>
      <c r="B72" s="22"/>
      <c r="C72" s="23" t="s">
        <v>164</v>
      </c>
      <c r="D72" s="22"/>
      <c r="E72" s="22"/>
      <c r="F72" s="33"/>
      <c r="G72" s="33"/>
      <c r="H72" s="24" t="s">
        <v>151</v>
      </c>
    </row>
    <row r="73" spans="1:8" x14ac:dyDescent="0.2">
      <c r="A73" s="22"/>
      <c r="B73" s="22"/>
      <c r="C73" s="23" t="s">
        <v>165</v>
      </c>
      <c r="D73" s="22"/>
      <c r="E73" s="22"/>
      <c r="F73" s="33"/>
      <c r="G73" s="33"/>
      <c r="H73" s="24" t="s">
        <v>151</v>
      </c>
    </row>
    <row r="74" spans="1:8" x14ac:dyDescent="0.2">
      <c r="A74" s="22"/>
      <c r="B74" s="22"/>
      <c r="C74" s="23" t="s">
        <v>150</v>
      </c>
      <c r="D74" s="22"/>
      <c r="E74" s="22" t="s">
        <v>151</v>
      </c>
      <c r="F74" s="34" t="s">
        <v>153</v>
      </c>
      <c r="G74" s="31">
        <v>0</v>
      </c>
      <c r="H74" s="24" t="s">
        <v>151</v>
      </c>
    </row>
    <row r="75" spans="1:8" x14ac:dyDescent="0.2">
      <c r="A75" s="22"/>
      <c r="B75" s="22"/>
      <c r="C75" s="32"/>
      <c r="D75" s="22"/>
      <c r="E75" s="22"/>
      <c r="F75" s="33"/>
      <c r="G75" s="33"/>
      <c r="H75" s="24" t="s">
        <v>151</v>
      </c>
    </row>
    <row r="76" spans="1:8" x14ac:dyDescent="0.2">
      <c r="A76" s="22"/>
      <c r="B76" s="22"/>
      <c r="C76" s="23" t="s">
        <v>166</v>
      </c>
      <c r="D76" s="22"/>
      <c r="E76" s="22"/>
      <c r="F76" s="33"/>
      <c r="G76" s="33"/>
      <c r="H76" s="24" t="s">
        <v>151</v>
      </c>
    </row>
    <row r="77" spans="1:8" x14ac:dyDescent="0.2">
      <c r="A77" s="22"/>
      <c r="B77" s="22"/>
      <c r="C77" s="23" t="s">
        <v>150</v>
      </c>
      <c r="D77" s="22"/>
      <c r="E77" s="22" t="s">
        <v>151</v>
      </c>
      <c r="F77" s="34" t="s">
        <v>153</v>
      </c>
      <c r="G77" s="31">
        <v>0</v>
      </c>
      <c r="H77" s="24" t="s">
        <v>151</v>
      </c>
    </row>
    <row r="78" spans="1:8" x14ac:dyDescent="0.2">
      <c r="A78" s="22"/>
      <c r="B78" s="22"/>
      <c r="C78" s="32"/>
      <c r="D78" s="22"/>
      <c r="E78" s="22"/>
      <c r="F78" s="33"/>
      <c r="G78" s="33"/>
      <c r="H78" s="24" t="s">
        <v>151</v>
      </c>
    </row>
    <row r="79" spans="1:8" x14ac:dyDescent="0.2">
      <c r="A79" s="22"/>
      <c r="B79" s="22"/>
      <c r="C79" s="23" t="s">
        <v>167</v>
      </c>
      <c r="D79" s="22"/>
      <c r="E79" s="22"/>
      <c r="F79" s="33"/>
      <c r="G79" s="33"/>
      <c r="H79" s="24" t="s">
        <v>151</v>
      </c>
    </row>
    <row r="80" spans="1:8" x14ac:dyDescent="0.2">
      <c r="A80" s="22"/>
      <c r="B80" s="22"/>
      <c r="C80" s="23" t="s">
        <v>150</v>
      </c>
      <c r="D80" s="22"/>
      <c r="E80" s="22" t="s">
        <v>151</v>
      </c>
      <c r="F80" s="34" t="s">
        <v>153</v>
      </c>
      <c r="G80" s="31">
        <v>0</v>
      </c>
      <c r="H80" s="24" t="s">
        <v>151</v>
      </c>
    </row>
    <row r="81" spans="1:8" x14ac:dyDescent="0.2">
      <c r="A81" s="22"/>
      <c r="B81" s="22"/>
      <c r="C81" s="32"/>
      <c r="D81" s="22"/>
      <c r="E81" s="22"/>
      <c r="F81" s="33"/>
      <c r="G81" s="33"/>
      <c r="H81" s="24" t="s">
        <v>151</v>
      </c>
    </row>
    <row r="82" spans="1:8" x14ac:dyDescent="0.2">
      <c r="A82" s="22"/>
      <c r="B82" s="22"/>
      <c r="C82" s="23" t="s">
        <v>168</v>
      </c>
      <c r="D82" s="22"/>
      <c r="E82" s="22"/>
      <c r="F82" s="33"/>
      <c r="G82" s="33"/>
      <c r="H82" s="24" t="s">
        <v>151</v>
      </c>
    </row>
    <row r="83" spans="1:8" x14ac:dyDescent="0.2">
      <c r="A83" s="25">
        <v>1</v>
      </c>
      <c r="B83" s="26"/>
      <c r="C83" s="26" t="s">
        <v>169</v>
      </c>
      <c r="D83" s="26"/>
      <c r="E83" s="35"/>
      <c r="F83" s="28">
        <v>47.972724700000001</v>
      </c>
      <c r="G83" s="29">
        <v>2.4021870000000001E-2</v>
      </c>
      <c r="H83" s="24">
        <v>6.66</v>
      </c>
    </row>
    <row r="84" spans="1:8" x14ac:dyDescent="0.2">
      <c r="A84" s="22"/>
      <c r="B84" s="22"/>
      <c r="C84" s="23" t="s">
        <v>150</v>
      </c>
      <c r="D84" s="22"/>
      <c r="E84" s="22" t="s">
        <v>151</v>
      </c>
      <c r="F84" s="30">
        <v>47.972724700000001</v>
      </c>
      <c r="G84" s="31">
        <v>2.4021870000000001E-2</v>
      </c>
      <c r="H84" s="24" t="s">
        <v>151</v>
      </c>
    </row>
    <row r="85" spans="1:8" x14ac:dyDescent="0.2">
      <c r="A85" s="22"/>
      <c r="B85" s="22"/>
      <c r="C85" s="32"/>
      <c r="D85" s="22"/>
      <c r="E85" s="22"/>
      <c r="F85" s="33"/>
      <c r="G85" s="33"/>
      <c r="H85" s="24" t="s">
        <v>151</v>
      </c>
    </row>
    <row r="86" spans="1:8" x14ac:dyDescent="0.2">
      <c r="A86" s="22"/>
      <c r="B86" s="22"/>
      <c r="C86" s="23" t="s">
        <v>170</v>
      </c>
      <c r="D86" s="22"/>
      <c r="E86" s="22"/>
      <c r="F86" s="30">
        <v>47.972724700000001</v>
      </c>
      <c r="G86" s="31">
        <v>2.4021870000000001E-2</v>
      </c>
      <c r="H86" s="24" t="s">
        <v>151</v>
      </c>
    </row>
    <row r="87" spans="1:8" x14ac:dyDescent="0.2">
      <c r="A87" s="22"/>
      <c r="B87" s="22"/>
      <c r="C87" s="33"/>
      <c r="D87" s="22"/>
      <c r="E87" s="22"/>
      <c r="F87" s="22"/>
      <c r="G87" s="22"/>
      <c r="H87" s="24" t="s">
        <v>151</v>
      </c>
    </row>
    <row r="88" spans="1:8" x14ac:dyDescent="0.2">
      <c r="A88" s="22"/>
      <c r="B88" s="22"/>
      <c r="C88" s="23" t="s">
        <v>171</v>
      </c>
      <c r="D88" s="22"/>
      <c r="E88" s="22"/>
      <c r="F88" s="22"/>
      <c r="G88" s="22"/>
      <c r="H88" s="24" t="s">
        <v>151</v>
      </c>
    </row>
    <row r="89" spans="1:8" x14ac:dyDescent="0.2">
      <c r="A89" s="22"/>
      <c r="B89" s="22"/>
      <c r="C89" s="23" t="s">
        <v>172</v>
      </c>
      <c r="D89" s="22"/>
      <c r="E89" s="22"/>
      <c r="F89" s="22"/>
      <c r="G89" s="22"/>
      <c r="H89" s="24" t="s">
        <v>151</v>
      </c>
    </row>
    <row r="90" spans="1:8" x14ac:dyDescent="0.2">
      <c r="A90" s="22"/>
      <c r="B90" s="22"/>
      <c r="C90" s="23" t="s">
        <v>150</v>
      </c>
      <c r="D90" s="22"/>
      <c r="E90" s="22" t="s">
        <v>151</v>
      </c>
      <c r="F90" s="34" t="s">
        <v>153</v>
      </c>
      <c r="G90" s="31">
        <v>0</v>
      </c>
      <c r="H90" s="24" t="s">
        <v>151</v>
      </c>
    </row>
    <row r="91" spans="1:8" x14ac:dyDescent="0.2">
      <c r="A91" s="22"/>
      <c r="B91" s="22"/>
      <c r="C91" s="32"/>
      <c r="D91" s="22"/>
      <c r="E91" s="22"/>
      <c r="F91" s="33"/>
      <c r="G91" s="33"/>
      <c r="H91" s="24" t="s">
        <v>151</v>
      </c>
    </row>
    <row r="92" spans="1:8" x14ac:dyDescent="0.2">
      <c r="A92" s="22"/>
      <c r="B92" s="22"/>
      <c r="C92" s="23" t="s">
        <v>173</v>
      </c>
      <c r="D92" s="22"/>
      <c r="E92" s="22"/>
      <c r="F92" s="22"/>
      <c r="G92" s="22"/>
      <c r="H92" s="24" t="s">
        <v>151</v>
      </c>
    </row>
    <row r="93" spans="1:8" x14ac:dyDescent="0.2">
      <c r="A93" s="22"/>
      <c r="B93" s="22"/>
      <c r="C93" s="23" t="s">
        <v>174</v>
      </c>
      <c r="D93" s="22"/>
      <c r="E93" s="22"/>
      <c r="F93" s="22"/>
      <c r="G93" s="22"/>
      <c r="H93" s="24" t="s">
        <v>151</v>
      </c>
    </row>
    <row r="94" spans="1:8" x14ac:dyDescent="0.2">
      <c r="A94" s="22"/>
      <c r="B94" s="22"/>
      <c r="C94" s="23" t="s">
        <v>150</v>
      </c>
      <c r="D94" s="22"/>
      <c r="E94" s="22" t="s">
        <v>151</v>
      </c>
      <c r="F94" s="34" t="s">
        <v>153</v>
      </c>
      <c r="G94" s="31">
        <v>0</v>
      </c>
      <c r="H94" s="24" t="s">
        <v>151</v>
      </c>
    </row>
    <row r="95" spans="1:8" x14ac:dyDescent="0.2">
      <c r="A95" s="22"/>
      <c r="B95" s="22"/>
      <c r="C95" s="32"/>
      <c r="D95" s="22"/>
      <c r="E95" s="22"/>
      <c r="F95" s="33"/>
      <c r="G95" s="33"/>
      <c r="H95" s="24" t="s">
        <v>151</v>
      </c>
    </row>
    <row r="96" spans="1:8" x14ac:dyDescent="0.2">
      <c r="A96" s="22"/>
      <c r="B96" s="22"/>
      <c r="C96" s="23" t="s">
        <v>175</v>
      </c>
      <c r="D96" s="22"/>
      <c r="E96" s="22"/>
      <c r="F96" s="33"/>
      <c r="G96" s="33"/>
      <c r="H96" s="24" t="s">
        <v>151</v>
      </c>
    </row>
    <row r="97" spans="1:16" x14ac:dyDescent="0.2">
      <c r="A97" s="22"/>
      <c r="B97" s="22"/>
      <c r="C97" s="23" t="s">
        <v>150</v>
      </c>
      <c r="D97" s="22"/>
      <c r="E97" s="22" t="s">
        <v>151</v>
      </c>
      <c r="F97" s="34" t="s">
        <v>153</v>
      </c>
      <c r="G97" s="31">
        <v>0</v>
      </c>
      <c r="H97" s="24" t="s">
        <v>151</v>
      </c>
    </row>
    <row r="98" spans="1:16" x14ac:dyDescent="0.2">
      <c r="A98" s="22"/>
      <c r="B98" s="22"/>
      <c r="C98" s="32"/>
      <c r="D98" s="22"/>
      <c r="E98" s="22"/>
      <c r="F98" s="33"/>
      <c r="G98" s="33"/>
      <c r="H98" s="24" t="s">
        <v>151</v>
      </c>
    </row>
    <row r="99" spans="1:16" x14ac:dyDescent="0.2">
      <c r="A99" s="35"/>
      <c r="B99" s="26"/>
      <c r="C99" s="26" t="s">
        <v>176</v>
      </c>
      <c r="D99" s="26"/>
      <c r="E99" s="35"/>
      <c r="F99" s="28">
        <v>-0.61504734999999999</v>
      </c>
      <c r="G99" s="29">
        <v>-3.0798000000000002E-4</v>
      </c>
      <c r="H99" s="24" t="s">
        <v>151</v>
      </c>
    </row>
    <row r="100" spans="1:16" x14ac:dyDescent="0.2">
      <c r="A100" s="32"/>
      <c r="B100" s="32"/>
      <c r="C100" s="23" t="s">
        <v>177</v>
      </c>
      <c r="D100" s="33"/>
      <c r="E100" s="33"/>
      <c r="F100" s="30">
        <v>1997.0435418500001</v>
      </c>
      <c r="G100" s="36">
        <v>1.00000004</v>
      </c>
      <c r="H100" s="24" t="s">
        <v>151</v>
      </c>
    </row>
    <row r="101" spans="1:16" x14ac:dyDescent="0.2">
      <c r="A101" s="37"/>
      <c r="B101" s="37"/>
      <c r="C101" s="37"/>
      <c r="D101" s="38"/>
      <c r="E101" s="38"/>
      <c r="F101" s="38"/>
      <c r="G101" s="38"/>
    </row>
    <row r="102" spans="1:16" x14ac:dyDescent="0.2">
      <c r="A102" s="39"/>
      <c r="B102" s="230" t="s">
        <v>901</v>
      </c>
      <c r="C102" s="230"/>
      <c r="D102" s="230"/>
      <c r="E102" s="230"/>
      <c r="F102" s="230"/>
      <c r="G102" s="230"/>
      <c r="H102" s="230"/>
    </row>
    <row r="103" spans="1:16" x14ac:dyDescent="0.2">
      <c r="A103" s="39"/>
      <c r="B103" s="230" t="s">
        <v>902</v>
      </c>
      <c r="C103" s="230"/>
      <c r="D103" s="230"/>
      <c r="E103" s="230"/>
      <c r="F103" s="230"/>
      <c r="G103" s="230"/>
      <c r="H103" s="230"/>
    </row>
    <row r="104" spans="1:16" x14ac:dyDescent="0.2">
      <c r="A104" s="39"/>
      <c r="B104" s="230" t="s">
        <v>903</v>
      </c>
      <c r="C104" s="230"/>
      <c r="D104" s="230"/>
      <c r="E104" s="230"/>
      <c r="F104" s="230"/>
      <c r="G104" s="230"/>
      <c r="H104" s="230"/>
    </row>
    <row r="105" spans="1:16" s="43" customFormat="1" ht="66.75" customHeight="1" x14ac:dyDescent="0.25">
      <c r="A105" s="42"/>
      <c r="B105" s="231" t="s">
        <v>904</v>
      </c>
      <c r="C105" s="231"/>
      <c r="D105" s="231"/>
      <c r="E105" s="231"/>
      <c r="F105" s="231"/>
      <c r="G105" s="231"/>
      <c r="H105" s="231"/>
      <c r="I105"/>
      <c r="J105"/>
      <c r="K105"/>
      <c r="L105"/>
      <c r="M105"/>
      <c r="N105"/>
      <c r="O105"/>
      <c r="P105"/>
    </row>
    <row r="106" spans="1:16" x14ac:dyDescent="0.2">
      <c r="A106" s="39"/>
      <c r="B106" s="230" t="s">
        <v>905</v>
      </c>
      <c r="C106" s="230"/>
      <c r="D106" s="230"/>
      <c r="E106" s="230"/>
      <c r="F106" s="230"/>
      <c r="G106" s="230"/>
      <c r="H106" s="230"/>
    </row>
    <row r="107" spans="1:16" x14ac:dyDescent="0.2">
      <c r="A107" s="44"/>
      <c r="B107" s="44"/>
      <c r="C107" s="44"/>
      <c r="D107" s="45"/>
      <c r="E107" s="45"/>
      <c r="F107" s="45"/>
      <c r="G107" s="45"/>
    </row>
    <row r="108" spans="1:16" x14ac:dyDescent="0.2">
      <c r="A108" s="44"/>
      <c r="B108" s="232" t="s">
        <v>178</v>
      </c>
      <c r="C108" s="233"/>
      <c r="D108" s="234"/>
      <c r="E108" s="46"/>
      <c r="F108" s="45"/>
      <c r="G108" s="45"/>
    </row>
    <row r="109" spans="1:16" x14ac:dyDescent="0.2">
      <c r="A109" s="44"/>
      <c r="B109" s="227" t="s">
        <v>179</v>
      </c>
      <c r="C109" s="228"/>
      <c r="D109" s="23" t="s">
        <v>180</v>
      </c>
      <c r="E109" s="46"/>
      <c r="F109" s="45"/>
      <c r="G109" s="45"/>
    </row>
    <row r="110" spans="1:16" x14ac:dyDescent="0.2">
      <c r="A110" s="44"/>
      <c r="B110" s="227" t="s">
        <v>181</v>
      </c>
      <c r="C110" s="228"/>
      <c r="D110" s="23" t="s">
        <v>180</v>
      </c>
      <c r="E110" s="46"/>
      <c r="F110" s="45"/>
      <c r="G110" s="45"/>
    </row>
    <row r="111" spans="1:16" x14ac:dyDescent="0.2">
      <c r="A111" s="44"/>
      <c r="B111" s="227" t="s">
        <v>182</v>
      </c>
      <c r="C111" s="228"/>
      <c r="D111" s="33" t="s">
        <v>151</v>
      </c>
      <c r="E111" s="46"/>
      <c r="F111" s="45"/>
      <c r="G111" s="45"/>
    </row>
    <row r="112" spans="1:16" x14ac:dyDescent="0.2">
      <c r="A112" s="48"/>
      <c r="B112" s="49" t="s">
        <v>151</v>
      </c>
      <c r="C112" s="49" t="s">
        <v>908</v>
      </c>
      <c r="D112" s="49" t="s">
        <v>183</v>
      </c>
      <c r="E112" s="48"/>
      <c r="F112" s="48"/>
      <c r="G112" s="48"/>
      <c r="H112" s="48"/>
    </row>
    <row r="113" spans="1:7" x14ac:dyDescent="0.2">
      <c r="A113" s="50"/>
      <c r="B113" s="51" t="s">
        <v>184</v>
      </c>
      <c r="C113" s="52">
        <v>45596</v>
      </c>
      <c r="D113" s="52">
        <v>45626</v>
      </c>
      <c r="E113" s="50"/>
      <c r="F113" s="50"/>
      <c r="G113" s="50"/>
    </row>
    <row r="114" spans="1:7" x14ac:dyDescent="0.2">
      <c r="A114" s="50"/>
      <c r="B114" s="26" t="s">
        <v>185</v>
      </c>
      <c r="C114" s="53">
        <v>32.282800000000002</v>
      </c>
      <c r="D114" s="53">
        <v>32.460500000000003</v>
      </c>
      <c r="E114" s="50"/>
      <c r="F114" s="54"/>
      <c r="G114" s="55"/>
    </row>
    <row r="115" spans="1:7" x14ac:dyDescent="0.2">
      <c r="A115" s="50"/>
      <c r="B115" s="26" t="s">
        <v>1080</v>
      </c>
      <c r="C115" s="53">
        <v>25.636700000000001</v>
      </c>
      <c r="D115" s="53">
        <v>25.777799999999999</v>
      </c>
      <c r="E115" s="50"/>
      <c r="F115" s="54"/>
      <c r="G115" s="55"/>
    </row>
    <row r="116" spans="1:7" x14ac:dyDescent="0.2">
      <c r="A116" s="50"/>
      <c r="B116" s="26" t="s">
        <v>186</v>
      </c>
      <c r="C116" s="53">
        <v>31.529599999999999</v>
      </c>
      <c r="D116" s="53">
        <v>31.701899999999998</v>
      </c>
      <c r="E116" s="50"/>
      <c r="F116" s="54"/>
      <c r="G116" s="55"/>
    </row>
    <row r="117" spans="1:7" x14ac:dyDescent="0.2">
      <c r="A117" s="50"/>
      <c r="B117" s="26" t="s">
        <v>1081</v>
      </c>
      <c r="C117" s="53">
        <v>24.920200000000001</v>
      </c>
      <c r="D117" s="53">
        <v>25.0563</v>
      </c>
      <c r="E117" s="50"/>
      <c r="F117" s="54"/>
      <c r="G117" s="55"/>
    </row>
    <row r="118" spans="1:7" x14ac:dyDescent="0.2">
      <c r="A118" s="50"/>
      <c r="B118" s="50"/>
      <c r="C118" s="50"/>
      <c r="D118" s="50"/>
      <c r="E118" s="50"/>
      <c r="F118" s="50"/>
      <c r="G118" s="50"/>
    </row>
    <row r="119" spans="1:7" x14ac:dyDescent="0.2">
      <c r="A119" s="48"/>
      <c r="B119" s="235" t="s">
        <v>910</v>
      </c>
      <c r="C119" s="236"/>
      <c r="D119" s="47" t="s">
        <v>180</v>
      </c>
      <c r="E119" s="48"/>
      <c r="F119" s="48"/>
      <c r="G119" s="48"/>
    </row>
    <row r="120" spans="1:7" x14ac:dyDescent="0.2">
      <c r="A120" s="48"/>
      <c r="B120" s="91"/>
      <c r="C120" s="91"/>
      <c r="D120" s="91"/>
      <c r="E120" s="48"/>
      <c r="F120" s="48"/>
      <c r="G120" s="48"/>
    </row>
    <row r="121" spans="1:7" x14ac:dyDescent="0.2">
      <c r="A121" s="48"/>
      <c r="B121" s="235" t="s">
        <v>187</v>
      </c>
      <c r="C121" s="236"/>
      <c r="D121" s="47" t="s">
        <v>180</v>
      </c>
      <c r="E121" s="58"/>
      <c r="F121" s="48"/>
      <c r="G121" s="48"/>
    </row>
    <row r="122" spans="1:7" x14ac:dyDescent="0.2">
      <c r="A122" s="48"/>
      <c r="B122" s="235" t="s">
        <v>188</v>
      </c>
      <c r="C122" s="236"/>
      <c r="D122" s="47" t="s">
        <v>180</v>
      </c>
      <c r="E122" s="58"/>
      <c r="F122" s="48"/>
      <c r="G122" s="48"/>
    </row>
    <row r="123" spans="1:7" x14ac:dyDescent="0.2">
      <c r="A123" s="48"/>
      <c r="B123" s="235" t="s">
        <v>189</v>
      </c>
      <c r="C123" s="236"/>
      <c r="D123" s="47" t="s">
        <v>180</v>
      </c>
      <c r="E123" s="58"/>
      <c r="F123" s="48"/>
      <c r="G123" s="48"/>
    </row>
    <row r="124" spans="1:7" x14ac:dyDescent="0.2">
      <c r="A124" s="48"/>
      <c r="B124" s="235" t="s">
        <v>190</v>
      </c>
      <c r="C124" s="236"/>
      <c r="D124" s="59">
        <v>3.0646581839446647E-2</v>
      </c>
      <c r="E124" s="48"/>
      <c r="F124" s="40"/>
      <c r="G124" s="60"/>
    </row>
    <row r="126" spans="1:7" x14ac:dyDescent="0.2">
      <c r="B126" s="237" t="s">
        <v>1039</v>
      </c>
      <c r="C126" s="237"/>
    </row>
    <row r="128" spans="1:7" ht="153.75" customHeight="1" x14ac:dyDescent="0.2"/>
    <row r="131" spans="2:10" x14ac:dyDescent="0.2">
      <c r="B131" s="61" t="s">
        <v>1040</v>
      </c>
      <c r="C131" s="62"/>
      <c r="D131" s="61"/>
    </row>
    <row r="132" spans="2:10" x14ac:dyDescent="0.2">
      <c r="B132" s="61" t="s">
        <v>1047</v>
      </c>
      <c r="D132" s="61"/>
    </row>
    <row r="133" spans="2:10" ht="165" customHeight="1" x14ac:dyDescent="0.2"/>
    <row r="135" spans="2:10" x14ac:dyDescent="0.2">
      <c r="J135" s="21"/>
    </row>
  </sheetData>
  <mergeCells count="18">
    <mergeCell ref="B126:C126"/>
    <mergeCell ref="B110:C110"/>
    <mergeCell ref="B111:C111"/>
    <mergeCell ref="B119:C119"/>
    <mergeCell ref="B123:C123"/>
    <mergeCell ref="B124:C124"/>
    <mergeCell ref="B121:C121"/>
    <mergeCell ref="B122:C122"/>
    <mergeCell ref="B109:C109"/>
    <mergeCell ref="A1:H1"/>
    <mergeCell ref="A2:H2"/>
    <mergeCell ref="A3:H3"/>
    <mergeCell ref="B102:H102"/>
    <mergeCell ref="B103:H103"/>
    <mergeCell ref="B104:H104"/>
    <mergeCell ref="B105:H105"/>
    <mergeCell ref="B106:H106"/>
    <mergeCell ref="B108:D108"/>
  </mergeCells>
  <hyperlinks>
    <hyperlink ref="I1" location="Index!B2" display="Index" xr:uid="{BD42F395-0666-405C-9F07-885AAE8E9CF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CBF2D-237F-44AD-82D7-0343D72A34A5}">
  <sheetPr>
    <outlinePr summaryBelow="0" summaryRight="0"/>
  </sheetPr>
  <dimension ref="A1:P135"/>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29" t="s">
        <v>0</v>
      </c>
      <c r="B1" s="229"/>
      <c r="C1" s="229"/>
      <c r="D1" s="229"/>
      <c r="E1" s="229"/>
      <c r="F1" s="229"/>
      <c r="G1" s="229"/>
      <c r="H1" s="229"/>
      <c r="I1" s="7" t="s">
        <v>898</v>
      </c>
    </row>
    <row r="2" spans="1:9" ht="15" x14ac:dyDescent="0.2">
      <c r="A2" s="229" t="s">
        <v>872</v>
      </c>
      <c r="B2" s="229"/>
      <c r="C2" s="229"/>
      <c r="D2" s="229"/>
      <c r="E2" s="229"/>
      <c r="F2" s="229"/>
      <c r="G2" s="229"/>
      <c r="H2" s="229"/>
    </row>
    <row r="3" spans="1:9" ht="15" x14ac:dyDescent="0.2">
      <c r="A3" s="229" t="s">
        <v>900</v>
      </c>
      <c r="B3" s="229"/>
      <c r="C3" s="229"/>
      <c r="D3" s="229"/>
      <c r="E3" s="229"/>
      <c r="F3" s="229"/>
      <c r="G3" s="229"/>
      <c r="H3" s="229"/>
    </row>
    <row r="4" spans="1:9" s="21" customFormat="1" ht="30" x14ac:dyDescent="0.2">
      <c r="A4" s="19" t="s">
        <v>2</v>
      </c>
      <c r="B4" s="19" t="s">
        <v>3</v>
      </c>
      <c r="C4" s="19" t="s">
        <v>4</v>
      </c>
      <c r="D4" s="19" t="s">
        <v>5</v>
      </c>
      <c r="E4" s="19" t="s">
        <v>6</v>
      </c>
      <c r="F4" s="19" t="s">
        <v>7</v>
      </c>
      <c r="G4" s="19" t="s">
        <v>8</v>
      </c>
      <c r="H4" s="20" t="s">
        <v>899</v>
      </c>
    </row>
    <row r="5" spans="1:9" x14ac:dyDescent="0.2">
      <c r="A5" s="22"/>
      <c r="B5" s="22"/>
      <c r="C5" s="23" t="s">
        <v>9</v>
      </c>
      <c r="D5" s="22"/>
      <c r="E5" s="22"/>
      <c r="F5" s="22"/>
      <c r="G5" s="22"/>
      <c r="H5" s="24" t="s">
        <v>151</v>
      </c>
    </row>
    <row r="6" spans="1:9" x14ac:dyDescent="0.2">
      <c r="A6" s="22"/>
      <c r="B6" s="22"/>
      <c r="C6" s="23" t="s">
        <v>10</v>
      </c>
      <c r="D6" s="22"/>
      <c r="E6" s="22"/>
      <c r="F6" s="22"/>
      <c r="G6" s="22"/>
      <c r="H6" s="24" t="s">
        <v>151</v>
      </c>
    </row>
    <row r="7" spans="1:9" x14ac:dyDescent="0.2">
      <c r="A7" s="25">
        <v>1</v>
      </c>
      <c r="B7" s="26" t="s">
        <v>340</v>
      </c>
      <c r="C7" s="26" t="s">
        <v>341</v>
      </c>
      <c r="D7" s="26" t="s">
        <v>39</v>
      </c>
      <c r="E7" s="27">
        <v>6942</v>
      </c>
      <c r="F7" s="28">
        <v>124.681791</v>
      </c>
      <c r="G7" s="29">
        <v>9.7296090000000002E-2</v>
      </c>
      <c r="H7" s="24" t="s">
        <v>151</v>
      </c>
    </row>
    <row r="8" spans="1:9" x14ac:dyDescent="0.2">
      <c r="A8" s="25">
        <v>2</v>
      </c>
      <c r="B8" s="26" t="s">
        <v>37</v>
      </c>
      <c r="C8" s="26" t="s">
        <v>38</v>
      </c>
      <c r="D8" s="26" t="s">
        <v>39</v>
      </c>
      <c r="E8" s="27">
        <v>9333</v>
      </c>
      <c r="F8" s="28">
        <v>121.33833300000001</v>
      </c>
      <c r="G8" s="29">
        <v>9.4686999999999993E-2</v>
      </c>
      <c r="H8" s="24" t="s">
        <v>151</v>
      </c>
    </row>
    <row r="9" spans="1:9" x14ac:dyDescent="0.2">
      <c r="A9" s="25">
        <v>3</v>
      </c>
      <c r="B9" s="26" t="s">
        <v>344</v>
      </c>
      <c r="C9" s="26" t="s">
        <v>345</v>
      </c>
      <c r="D9" s="26" t="s">
        <v>207</v>
      </c>
      <c r="E9" s="27">
        <v>5430</v>
      </c>
      <c r="F9" s="28">
        <v>100.881255</v>
      </c>
      <c r="G9" s="29">
        <v>7.8723210000000002E-2</v>
      </c>
      <c r="H9" s="24" t="s">
        <v>151</v>
      </c>
    </row>
    <row r="10" spans="1:9" x14ac:dyDescent="0.2">
      <c r="A10" s="25">
        <v>4</v>
      </c>
      <c r="B10" s="26" t="s">
        <v>53</v>
      </c>
      <c r="C10" s="26" t="s">
        <v>54</v>
      </c>
      <c r="D10" s="26" t="s">
        <v>39</v>
      </c>
      <c r="E10" s="27">
        <v>11730</v>
      </c>
      <c r="F10" s="28">
        <v>98.408834999999996</v>
      </c>
      <c r="G10" s="29">
        <v>7.6793849999999997E-2</v>
      </c>
      <c r="H10" s="24" t="s">
        <v>151</v>
      </c>
    </row>
    <row r="11" spans="1:9" x14ac:dyDescent="0.2">
      <c r="A11" s="25">
        <v>5</v>
      </c>
      <c r="B11" s="26" t="s">
        <v>17</v>
      </c>
      <c r="C11" s="26" t="s">
        <v>18</v>
      </c>
      <c r="D11" s="26" t="s">
        <v>19</v>
      </c>
      <c r="E11" s="27">
        <v>6978</v>
      </c>
      <c r="F11" s="28">
        <v>90.169715999999994</v>
      </c>
      <c r="G11" s="29">
        <v>7.0364410000000002E-2</v>
      </c>
      <c r="H11" s="24" t="s">
        <v>151</v>
      </c>
    </row>
    <row r="12" spans="1:9" x14ac:dyDescent="0.2">
      <c r="A12" s="25">
        <v>6</v>
      </c>
      <c r="B12" s="26" t="s">
        <v>14</v>
      </c>
      <c r="C12" s="26" t="s">
        <v>15</v>
      </c>
      <c r="D12" s="26" t="s">
        <v>16</v>
      </c>
      <c r="E12" s="27">
        <v>4294</v>
      </c>
      <c r="F12" s="28">
        <v>69.869821000000002</v>
      </c>
      <c r="G12" s="29">
        <v>5.452328E-2</v>
      </c>
      <c r="H12" s="24" t="s">
        <v>151</v>
      </c>
    </row>
    <row r="13" spans="1:9" x14ac:dyDescent="0.2">
      <c r="A13" s="25">
        <v>7</v>
      </c>
      <c r="B13" s="26" t="s">
        <v>11</v>
      </c>
      <c r="C13" s="26" t="s">
        <v>12</v>
      </c>
      <c r="D13" s="26" t="s">
        <v>13</v>
      </c>
      <c r="E13" s="27">
        <v>1772</v>
      </c>
      <c r="F13" s="28">
        <v>66.003456</v>
      </c>
      <c r="G13" s="29">
        <v>5.1506139999999999E-2</v>
      </c>
      <c r="H13" s="24" t="s">
        <v>151</v>
      </c>
    </row>
    <row r="14" spans="1:9" ht="25.5" x14ac:dyDescent="0.2">
      <c r="A14" s="25">
        <v>8</v>
      </c>
      <c r="B14" s="26" t="s">
        <v>23</v>
      </c>
      <c r="C14" s="26" t="s">
        <v>24</v>
      </c>
      <c r="D14" s="26" t="s">
        <v>25</v>
      </c>
      <c r="E14" s="27">
        <v>424</v>
      </c>
      <c r="F14" s="28">
        <v>47.497115999999998</v>
      </c>
      <c r="G14" s="29">
        <v>3.706462E-2</v>
      </c>
      <c r="H14" s="24" t="s">
        <v>151</v>
      </c>
    </row>
    <row r="15" spans="1:9" x14ac:dyDescent="0.2">
      <c r="A15" s="25">
        <v>9</v>
      </c>
      <c r="B15" s="26" t="s">
        <v>346</v>
      </c>
      <c r="C15" s="26" t="s">
        <v>347</v>
      </c>
      <c r="D15" s="26" t="s">
        <v>39</v>
      </c>
      <c r="E15" s="27">
        <v>3621</v>
      </c>
      <c r="F15" s="28">
        <v>41.145423000000001</v>
      </c>
      <c r="G15" s="29">
        <v>3.2108049999999999E-2</v>
      </c>
      <c r="H15" s="24" t="s">
        <v>151</v>
      </c>
    </row>
    <row r="16" spans="1:9" x14ac:dyDescent="0.2">
      <c r="A16" s="25">
        <v>10</v>
      </c>
      <c r="B16" s="26" t="s">
        <v>368</v>
      </c>
      <c r="C16" s="26" t="s">
        <v>369</v>
      </c>
      <c r="D16" s="26" t="s">
        <v>277</v>
      </c>
      <c r="E16" s="27">
        <v>4883</v>
      </c>
      <c r="F16" s="28">
        <v>38.402353499999997</v>
      </c>
      <c r="G16" s="29">
        <v>2.9967480000000001E-2</v>
      </c>
      <c r="H16" s="24" t="s">
        <v>151</v>
      </c>
    </row>
    <row r="17" spans="1:8" x14ac:dyDescent="0.2">
      <c r="A17" s="25">
        <v>11</v>
      </c>
      <c r="B17" s="26" t="s">
        <v>229</v>
      </c>
      <c r="C17" s="26" t="s">
        <v>230</v>
      </c>
      <c r="D17" s="26" t="s">
        <v>19</v>
      </c>
      <c r="E17" s="27">
        <v>9124</v>
      </c>
      <c r="F17" s="28">
        <v>34.954044000000003</v>
      </c>
      <c r="G17" s="29">
        <v>2.727657E-2</v>
      </c>
      <c r="H17" s="24" t="s">
        <v>151</v>
      </c>
    </row>
    <row r="18" spans="1:8" x14ac:dyDescent="0.2">
      <c r="A18" s="25">
        <v>12</v>
      </c>
      <c r="B18" s="26" t="s">
        <v>363</v>
      </c>
      <c r="C18" s="26" t="s">
        <v>364</v>
      </c>
      <c r="D18" s="26" t="s">
        <v>365</v>
      </c>
      <c r="E18" s="27">
        <v>7286</v>
      </c>
      <c r="F18" s="28">
        <v>34.736004999999999</v>
      </c>
      <c r="G18" s="29">
        <v>2.7106419999999999E-2</v>
      </c>
      <c r="H18" s="24" t="s">
        <v>151</v>
      </c>
    </row>
    <row r="19" spans="1:8" x14ac:dyDescent="0.2">
      <c r="A19" s="25">
        <v>13</v>
      </c>
      <c r="B19" s="26" t="s">
        <v>132</v>
      </c>
      <c r="C19" s="26" t="s">
        <v>133</v>
      </c>
      <c r="D19" s="26" t="s">
        <v>134</v>
      </c>
      <c r="E19" s="27">
        <v>3580</v>
      </c>
      <c r="F19" s="28">
        <v>32.45091</v>
      </c>
      <c r="G19" s="29">
        <v>2.532324E-2</v>
      </c>
      <c r="H19" s="24" t="s">
        <v>151</v>
      </c>
    </row>
    <row r="20" spans="1:8" ht="25.5" x14ac:dyDescent="0.2">
      <c r="A20" s="25">
        <v>14</v>
      </c>
      <c r="B20" s="26" t="s">
        <v>199</v>
      </c>
      <c r="C20" s="26" t="s">
        <v>200</v>
      </c>
      <c r="D20" s="26" t="s">
        <v>201</v>
      </c>
      <c r="E20" s="27">
        <v>1637</v>
      </c>
      <c r="F20" s="28">
        <v>29.28593</v>
      </c>
      <c r="G20" s="29">
        <v>2.2853430000000001E-2</v>
      </c>
      <c r="H20" s="24" t="s">
        <v>151</v>
      </c>
    </row>
    <row r="21" spans="1:8" x14ac:dyDescent="0.2">
      <c r="A21" s="25">
        <v>15</v>
      </c>
      <c r="B21" s="26" t="s">
        <v>386</v>
      </c>
      <c r="C21" s="26" t="s">
        <v>387</v>
      </c>
      <c r="D21" s="26" t="s">
        <v>33</v>
      </c>
      <c r="E21" s="27">
        <v>901</v>
      </c>
      <c r="F21" s="28">
        <v>29.273489999999999</v>
      </c>
      <c r="G21" s="29">
        <v>2.2843720000000001E-2</v>
      </c>
      <c r="H21" s="24" t="s">
        <v>151</v>
      </c>
    </row>
    <row r="22" spans="1:8" x14ac:dyDescent="0.2">
      <c r="A22" s="25">
        <v>16</v>
      </c>
      <c r="B22" s="26" t="s">
        <v>450</v>
      </c>
      <c r="C22" s="26" t="s">
        <v>451</v>
      </c>
      <c r="D22" s="26" t="s">
        <v>207</v>
      </c>
      <c r="E22" s="27">
        <v>1555</v>
      </c>
      <c r="F22" s="28">
        <v>28.737177500000001</v>
      </c>
      <c r="G22" s="29">
        <v>2.2425210000000001E-2</v>
      </c>
      <c r="H22" s="24" t="s">
        <v>151</v>
      </c>
    </row>
    <row r="23" spans="1:8" x14ac:dyDescent="0.2">
      <c r="A23" s="25">
        <v>17</v>
      </c>
      <c r="B23" s="26" t="s">
        <v>348</v>
      </c>
      <c r="C23" s="26" t="s">
        <v>349</v>
      </c>
      <c r="D23" s="26" t="s">
        <v>207</v>
      </c>
      <c r="E23" s="27">
        <v>617</v>
      </c>
      <c r="F23" s="28">
        <v>26.3511445</v>
      </c>
      <c r="G23" s="29">
        <v>2.0563250000000002E-2</v>
      </c>
      <c r="H23" s="24" t="s">
        <v>151</v>
      </c>
    </row>
    <row r="24" spans="1:8" x14ac:dyDescent="0.2">
      <c r="A24" s="25">
        <v>18</v>
      </c>
      <c r="B24" s="26" t="s">
        <v>358</v>
      </c>
      <c r="C24" s="26" t="s">
        <v>359</v>
      </c>
      <c r="D24" s="26" t="s">
        <v>39</v>
      </c>
      <c r="E24" s="27">
        <v>9495</v>
      </c>
      <c r="F24" s="28">
        <v>23.395679999999999</v>
      </c>
      <c r="G24" s="29">
        <v>1.8256939999999999E-2</v>
      </c>
      <c r="H24" s="24" t="s">
        <v>151</v>
      </c>
    </row>
    <row r="25" spans="1:8" x14ac:dyDescent="0.2">
      <c r="A25" s="25">
        <v>19</v>
      </c>
      <c r="B25" s="26" t="s">
        <v>40</v>
      </c>
      <c r="C25" s="26" t="s">
        <v>41</v>
      </c>
      <c r="D25" s="26" t="s">
        <v>19</v>
      </c>
      <c r="E25" s="27">
        <v>7496</v>
      </c>
      <c r="F25" s="28">
        <v>21.895816</v>
      </c>
      <c r="G25" s="29">
        <v>1.7086509999999999E-2</v>
      </c>
      <c r="H25" s="24" t="s">
        <v>151</v>
      </c>
    </row>
    <row r="26" spans="1:8" x14ac:dyDescent="0.2">
      <c r="A26" s="25">
        <v>20</v>
      </c>
      <c r="B26" s="26" t="s">
        <v>119</v>
      </c>
      <c r="C26" s="26" t="s">
        <v>120</v>
      </c>
      <c r="D26" s="26" t="s">
        <v>75</v>
      </c>
      <c r="E26" s="27">
        <v>587</v>
      </c>
      <c r="F26" s="28">
        <v>21.039254</v>
      </c>
      <c r="G26" s="29">
        <v>1.641809E-2</v>
      </c>
      <c r="H26" s="24" t="s">
        <v>151</v>
      </c>
    </row>
    <row r="27" spans="1:8" ht="25.5" x14ac:dyDescent="0.2">
      <c r="A27" s="25">
        <v>21</v>
      </c>
      <c r="B27" s="26" t="s">
        <v>320</v>
      </c>
      <c r="C27" s="26" t="s">
        <v>321</v>
      </c>
      <c r="D27" s="26" t="s">
        <v>268</v>
      </c>
      <c r="E27" s="27">
        <v>526</v>
      </c>
      <c r="F27" s="28">
        <v>18.451554000000002</v>
      </c>
      <c r="G27" s="29">
        <v>1.439877E-2</v>
      </c>
      <c r="H27" s="24" t="s">
        <v>151</v>
      </c>
    </row>
    <row r="28" spans="1:8" x14ac:dyDescent="0.2">
      <c r="A28" s="25">
        <v>22</v>
      </c>
      <c r="B28" s="26" t="s">
        <v>360</v>
      </c>
      <c r="C28" s="26" t="s">
        <v>361</v>
      </c>
      <c r="D28" s="26" t="s">
        <v>362</v>
      </c>
      <c r="E28" s="27">
        <v>2810</v>
      </c>
      <c r="F28" s="28">
        <v>18.439219999999999</v>
      </c>
      <c r="G28" s="29">
        <v>1.438914E-2</v>
      </c>
      <c r="H28" s="24" t="s">
        <v>151</v>
      </c>
    </row>
    <row r="29" spans="1:8" ht="25.5" x14ac:dyDescent="0.2">
      <c r="A29" s="25">
        <v>23</v>
      </c>
      <c r="B29" s="26" t="s">
        <v>454</v>
      </c>
      <c r="C29" s="26" t="s">
        <v>455</v>
      </c>
      <c r="D29" s="26" t="s">
        <v>210</v>
      </c>
      <c r="E29" s="27">
        <v>1140</v>
      </c>
      <c r="F29" s="28">
        <v>17.486460000000001</v>
      </c>
      <c r="G29" s="29">
        <v>1.364565E-2</v>
      </c>
      <c r="H29" s="24" t="s">
        <v>151</v>
      </c>
    </row>
    <row r="30" spans="1:8" x14ac:dyDescent="0.2">
      <c r="A30" s="25">
        <v>24</v>
      </c>
      <c r="B30" s="26" t="s">
        <v>452</v>
      </c>
      <c r="C30" s="26" t="s">
        <v>453</v>
      </c>
      <c r="D30" s="26" t="s">
        <v>301</v>
      </c>
      <c r="E30" s="27">
        <v>1169</v>
      </c>
      <c r="F30" s="28">
        <v>16.807297500000001</v>
      </c>
      <c r="G30" s="29">
        <v>1.3115659999999999E-2</v>
      </c>
      <c r="H30" s="24" t="s">
        <v>151</v>
      </c>
    </row>
    <row r="31" spans="1:8" ht="25.5" x14ac:dyDescent="0.2">
      <c r="A31" s="25">
        <v>25</v>
      </c>
      <c r="B31" s="26" t="s">
        <v>458</v>
      </c>
      <c r="C31" s="26" t="s">
        <v>459</v>
      </c>
      <c r="D31" s="26" t="s">
        <v>224</v>
      </c>
      <c r="E31" s="27">
        <v>1612</v>
      </c>
      <c r="F31" s="28">
        <v>15.453438</v>
      </c>
      <c r="G31" s="29">
        <v>1.2059169999999999E-2</v>
      </c>
      <c r="H31" s="24" t="s">
        <v>151</v>
      </c>
    </row>
    <row r="32" spans="1:8" ht="25.5" x14ac:dyDescent="0.2">
      <c r="A32" s="25">
        <v>26</v>
      </c>
      <c r="B32" s="26" t="s">
        <v>456</v>
      </c>
      <c r="C32" s="26" t="s">
        <v>457</v>
      </c>
      <c r="D32" s="26" t="s">
        <v>25</v>
      </c>
      <c r="E32" s="27">
        <v>1190</v>
      </c>
      <c r="F32" s="28">
        <v>14.786345000000001</v>
      </c>
      <c r="G32" s="29">
        <v>1.15386E-2</v>
      </c>
      <c r="H32" s="24" t="s">
        <v>151</v>
      </c>
    </row>
    <row r="33" spans="1:8" x14ac:dyDescent="0.2">
      <c r="A33" s="25">
        <v>27</v>
      </c>
      <c r="B33" s="26" t="s">
        <v>384</v>
      </c>
      <c r="C33" s="26" t="s">
        <v>385</v>
      </c>
      <c r="D33" s="26" t="s">
        <v>365</v>
      </c>
      <c r="E33" s="27">
        <v>517</v>
      </c>
      <c r="F33" s="28">
        <v>12.9050955</v>
      </c>
      <c r="G33" s="29">
        <v>1.0070559999999999E-2</v>
      </c>
      <c r="H33" s="24" t="s">
        <v>151</v>
      </c>
    </row>
    <row r="34" spans="1:8" x14ac:dyDescent="0.2">
      <c r="A34" s="25">
        <v>28</v>
      </c>
      <c r="B34" s="26" t="s">
        <v>350</v>
      </c>
      <c r="C34" s="26" t="s">
        <v>351</v>
      </c>
      <c r="D34" s="26" t="s">
        <v>39</v>
      </c>
      <c r="E34" s="27">
        <v>731</v>
      </c>
      <c r="F34" s="28">
        <v>12.9039775</v>
      </c>
      <c r="G34" s="29">
        <v>1.0069689999999999E-2</v>
      </c>
      <c r="H34" s="24" t="s">
        <v>151</v>
      </c>
    </row>
    <row r="35" spans="1:8" x14ac:dyDescent="0.2">
      <c r="A35" s="25">
        <v>29</v>
      </c>
      <c r="B35" s="26" t="s">
        <v>107</v>
      </c>
      <c r="C35" s="26" t="s">
        <v>108</v>
      </c>
      <c r="D35" s="26" t="s">
        <v>97</v>
      </c>
      <c r="E35" s="27">
        <v>1497</v>
      </c>
      <c r="F35" s="28">
        <v>12.400399500000001</v>
      </c>
      <c r="G35" s="29">
        <v>9.6767199999999998E-3</v>
      </c>
      <c r="H35" s="24" t="s">
        <v>151</v>
      </c>
    </row>
    <row r="36" spans="1:8" x14ac:dyDescent="0.2">
      <c r="A36" s="25">
        <v>30</v>
      </c>
      <c r="B36" s="26" t="s">
        <v>460</v>
      </c>
      <c r="C36" s="26" t="s">
        <v>461</v>
      </c>
      <c r="D36" s="26" t="s">
        <v>39</v>
      </c>
      <c r="E36" s="27">
        <v>989</v>
      </c>
      <c r="F36" s="28">
        <v>9.8489564999999999</v>
      </c>
      <c r="G36" s="29">
        <v>7.6856900000000002E-3</v>
      </c>
      <c r="H36" s="24" t="s">
        <v>151</v>
      </c>
    </row>
    <row r="37" spans="1:8" x14ac:dyDescent="0.2">
      <c r="A37" s="25">
        <v>31</v>
      </c>
      <c r="B37" s="26" t="s">
        <v>463</v>
      </c>
      <c r="C37" s="26" t="s">
        <v>464</v>
      </c>
      <c r="D37" s="26" t="s">
        <v>207</v>
      </c>
      <c r="E37" s="27">
        <v>1558</v>
      </c>
      <c r="F37" s="28">
        <v>9.0029029999999999</v>
      </c>
      <c r="G37" s="29">
        <v>7.0254599999999999E-3</v>
      </c>
      <c r="H37" s="24" t="s">
        <v>151</v>
      </c>
    </row>
    <row r="38" spans="1:8" x14ac:dyDescent="0.2">
      <c r="A38" s="25">
        <v>32</v>
      </c>
      <c r="B38" s="26" t="s">
        <v>462</v>
      </c>
      <c r="C38" s="89" t="s">
        <v>911</v>
      </c>
      <c r="D38" s="26" t="s">
        <v>16</v>
      </c>
      <c r="E38" s="27">
        <v>327</v>
      </c>
      <c r="F38" s="28">
        <v>3.9756659999999999</v>
      </c>
      <c r="G38" s="29">
        <v>3.1024300000000002E-3</v>
      </c>
      <c r="H38" s="24" t="s">
        <v>151</v>
      </c>
    </row>
    <row r="39" spans="1:8" x14ac:dyDescent="0.2">
      <c r="A39" s="22"/>
      <c r="B39" s="22"/>
      <c r="C39" s="23" t="s">
        <v>150</v>
      </c>
      <c r="D39" s="22"/>
      <c r="E39" s="22" t="s">
        <v>151</v>
      </c>
      <c r="F39" s="30">
        <f>SUM(F7:F38)</f>
        <v>1242.9788630000005</v>
      </c>
      <c r="G39" s="31">
        <f>SUM(G7:G38)</f>
        <v>0.96996504999999966</v>
      </c>
      <c r="H39" s="24" t="s">
        <v>151</v>
      </c>
    </row>
    <row r="40" spans="1:8" x14ac:dyDescent="0.2">
      <c r="A40" s="22"/>
      <c r="B40" s="22"/>
      <c r="C40" s="32"/>
      <c r="D40" s="22"/>
      <c r="E40" s="22"/>
      <c r="F40" s="33"/>
      <c r="G40" s="33"/>
      <c r="H40" s="24" t="s">
        <v>151</v>
      </c>
    </row>
    <row r="41" spans="1:8" x14ac:dyDescent="0.2">
      <c r="A41" s="22"/>
      <c r="B41" s="22"/>
      <c r="C41" s="23" t="s">
        <v>152</v>
      </c>
      <c r="D41" s="22"/>
      <c r="E41" s="22"/>
      <c r="F41" s="22"/>
      <c r="G41" s="22"/>
      <c r="H41" s="24" t="s">
        <v>151</v>
      </c>
    </row>
    <row r="42" spans="1:8" x14ac:dyDescent="0.2">
      <c r="A42" s="22"/>
      <c r="B42" s="22"/>
      <c r="C42" s="23" t="s">
        <v>150</v>
      </c>
      <c r="D42" s="22"/>
      <c r="E42" s="22" t="s">
        <v>151</v>
      </c>
      <c r="F42" s="34" t="s">
        <v>153</v>
      </c>
      <c r="G42" s="31">
        <v>0</v>
      </c>
      <c r="H42" s="24" t="s">
        <v>151</v>
      </c>
    </row>
    <row r="43" spans="1:8" x14ac:dyDescent="0.2">
      <c r="A43" s="22"/>
      <c r="B43" s="22"/>
      <c r="C43" s="32"/>
      <c r="D43" s="22"/>
      <c r="E43" s="22"/>
      <c r="F43" s="33"/>
      <c r="G43" s="33"/>
      <c r="H43" s="24" t="s">
        <v>151</v>
      </c>
    </row>
    <row r="44" spans="1:8" x14ac:dyDescent="0.2">
      <c r="A44" s="22"/>
      <c r="B44" s="22"/>
      <c r="C44" s="23" t="s">
        <v>154</v>
      </c>
      <c r="D44" s="22"/>
      <c r="E44" s="22"/>
      <c r="F44" s="22"/>
      <c r="G44" s="22"/>
      <c r="H44" s="24" t="s">
        <v>151</v>
      </c>
    </row>
    <row r="45" spans="1:8" x14ac:dyDescent="0.2">
      <c r="A45" s="22"/>
      <c r="B45" s="22"/>
      <c r="C45" s="23" t="s">
        <v>150</v>
      </c>
      <c r="D45" s="22"/>
      <c r="E45" s="22" t="s">
        <v>151</v>
      </c>
      <c r="F45" s="34" t="s">
        <v>153</v>
      </c>
      <c r="G45" s="31">
        <v>0</v>
      </c>
      <c r="H45" s="24" t="s">
        <v>151</v>
      </c>
    </row>
    <row r="46" spans="1:8" x14ac:dyDescent="0.2">
      <c r="A46" s="22"/>
      <c r="B46" s="22"/>
      <c r="C46" s="32"/>
      <c r="D46" s="22"/>
      <c r="E46" s="22"/>
      <c r="F46" s="33"/>
      <c r="G46" s="33"/>
      <c r="H46" s="24" t="s">
        <v>151</v>
      </c>
    </row>
    <row r="47" spans="1:8" x14ac:dyDescent="0.2">
      <c r="A47" s="22"/>
      <c r="B47" s="22"/>
      <c r="C47" s="23" t="s">
        <v>155</v>
      </c>
      <c r="D47" s="22"/>
      <c r="E47" s="22"/>
      <c r="F47" s="22"/>
      <c r="G47" s="22"/>
      <c r="H47" s="24" t="s">
        <v>151</v>
      </c>
    </row>
    <row r="48" spans="1:8" x14ac:dyDescent="0.2">
      <c r="A48" s="22"/>
      <c r="B48" s="22"/>
      <c r="C48" s="23" t="s">
        <v>150</v>
      </c>
      <c r="D48" s="22"/>
      <c r="E48" s="22" t="s">
        <v>151</v>
      </c>
      <c r="F48" s="34" t="s">
        <v>153</v>
      </c>
      <c r="G48" s="31">
        <v>0</v>
      </c>
      <c r="H48" s="24" t="s">
        <v>151</v>
      </c>
    </row>
    <row r="49" spans="1:8" x14ac:dyDescent="0.2">
      <c r="A49" s="22"/>
      <c r="B49" s="22"/>
      <c r="C49" s="32"/>
      <c r="D49" s="22"/>
      <c r="E49" s="22"/>
      <c r="F49" s="33"/>
      <c r="G49" s="33"/>
      <c r="H49" s="24" t="s">
        <v>151</v>
      </c>
    </row>
    <row r="50" spans="1:8" x14ac:dyDescent="0.2">
      <c r="A50" s="22"/>
      <c r="B50" s="22"/>
      <c r="C50" s="23" t="s">
        <v>156</v>
      </c>
      <c r="D50" s="22"/>
      <c r="E50" s="22"/>
      <c r="F50" s="33"/>
      <c r="G50" s="33"/>
      <c r="H50" s="24" t="s">
        <v>151</v>
      </c>
    </row>
    <row r="51" spans="1:8" x14ac:dyDescent="0.2">
      <c r="A51" s="22"/>
      <c r="B51" s="22"/>
      <c r="C51" s="23" t="s">
        <v>150</v>
      </c>
      <c r="D51" s="22"/>
      <c r="E51" s="22" t="s">
        <v>151</v>
      </c>
      <c r="F51" s="34" t="s">
        <v>153</v>
      </c>
      <c r="G51" s="31">
        <v>0</v>
      </c>
      <c r="H51" s="24" t="s">
        <v>151</v>
      </c>
    </row>
    <row r="52" spans="1:8" x14ac:dyDescent="0.2">
      <c r="A52" s="22"/>
      <c r="B52" s="22"/>
      <c r="C52" s="32"/>
      <c r="D52" s="22"/>
      <c r="E52" s="22"/>
      <c r="F52" s="33"/>
      <c r="G52" s="33"/>
      <c r="H52" s="24" t="s">
        <v>151</v>
      </c>
    </row>
    <row r="53" spans="1:8" x14ac:dyDescent="0.2">
      <c r="A53" s="22"/>
      <c r="B53" s="22"/>
      <c r="C53" s="23" t="s">
        <v>157</v>
      </c>
      <c r="D53" s="22"/>
      <c r="E53" s="22"/>
      <c r="F53" s="33"/>
      <c r="G53" s="33"/>
      <c r="H53" s="24" t="s">
        <v>151</v>
      </c>
    </row>
    <row r="54" spans="1:8" x14ac:dyDescent="0.2">
      <c r="A54" s="22"/>
      <c r="B54" s="22"/>
      <c r="C54" s="23" t="s">
        <v>150</v>
      </c>
      <c r="D54" s="22"/>
      <c r="E54" s="22" t="s">
        <v>151</v>
      </c>
      <c r="F54" s="34" t="s">
        <v>153</v>
      </c>
      <c r="G54" s="31">
        <v>0</v>
      </c>
      <c r="H54" s="24" t="s">
        <v>151</v>
      </c>
    </row>
    <row r="55" spans="1:8" x14ac:dyDescent="0.2">
      <c r="A55" s="22"/>
      <c r="B55" s="22"/>
      <c r="C55" s="32"/>
      <c r="D55" s="22"/>
      <c r="E55" s="22"/>
      <c r="F55" s="33"/>
      <c r="G55" s="33"/>
      <c r="H55" s="24" t="s">
        <v>151</v>
      </c>
    </row>
    <row r="56" spans="1:8" x14ac:dyDescent="0.2">
      <c r="A56" s="22"/>
      <c r="B56" s="22"/>
      <c r="C56" s="23" t="s">
        <v>158</v>
      </c>
      <c r="D56" s="22"/>
      <c r="E56" s="22"/>
      <c r="F56" s="30">
        <v>1242.978863</v>
      </c>
      <c r="G56" s="31">
        <v>0.96996505</v>
      </c>
      <c r="H56" s="24" t="s">
        <v>151</v>
      </c>
    </row>
    <row r="57" spans="1:8" x14ac:dyDescent="0.2">
      <c r="A57" s="22"/>
      <c r="B57" s="22"/>
      <c r="C57" s="32"/>
      <c r="D57" s="22"/>
      <c r="E57" s="22"/>
      <c r="F57" s="33"/>
      <c r="G57" s="33"/>
      <c r="H57" s="24" t="s">
        <v>151</v>
      </c>
    </row>
    <row r="58" spans="1:8" x14ac:dyDescent="0.2">
      <c r="A58" s="22"/>
      <c r="B58" s="22"/>
      <c r="C58" s="23" t="s">
        <v>159</v>
      </c>
      <c r="D58" s="22"/>
      <c r="E58" s="22"/>
      <c r="F58" s="33"/>
      <c r="G58" s="33"/>
      <c r="H58" s="24" t="s">
        <v>151</v>
      </c>
    </row>
    <row r="59" spans="1:8" x14ac:dyDescent="0.2">
      <c r="A59" s="22"/>
      <c r="B59" s="22"/>
      <c r="C59" s="23" t="s">
        <v>10</v>
      </c>
      <c r="D59" s="22"/>
      <c r="E59" s="22"/>
      <c r="F59" s="33"/>
      <c r="G59" s="33"/>
      <c r="H59" s="24" t="s">
        <v>151</v>
      </c>
    </row>
    <row r="60" spans="1:8" x14ac:dyDescent="0.2">
      <c r="A60" s="22"/>
      <c r="B60" s="22"/>
      <c r="C60" s="23" t="s">
        <v>150</v>
      </c>
      <c r="D60" s="22"/>
      <c r="E60" s="22" t="s">
        <v>151</v>
      </c>
      <c r="F60" s="34" t="s">
        <v>153</v>
      </c>
      <c r="G60" s="31">
        <v>0</v>
      </c>
      <c r="H60" s="24" t="s">
        <v>151</v>
      </c>
    </row>
    <row r="61" spans="1:8" x14ac:dyDescent="0.2">
      <c r="A61" s="22"/>
      <c r="B61" s="22"/>
      <c r="C61" s="32"/>
      <c r="D61" s="22"/>
      <c r="E61" s="22"/>
      <c r="F61" s="33"/>
      <c r="G61" s="33"/>
      <c r="H61" s="24" t="s">
        <v>151</v>
      </c>
    </row>
    <row r="62" spans="1:8" x14ac:dyDescent="0.2">
      <c r="A62" s="22"/>
      <c r="B62" s="22"/>
      <c r="C62" s="23" t="s">
        <v>160</v>
      </c>
      <c r="D62" s="22"/>
      <c r="E62" s="22"/>
      <c r="F62" s="22"/>
      <c r="G62" s="22"/>
      <c r="H62" s="24" t="s">
        <v>151</v>
      </c>
    </row>
    <row r="63" spans="1:8" x14ac:dyDescent="0.2">
      <c r="A63" s="22"/>
      <c r="B63" s="22"/>
      <c r="C63" s="23" t="s">
        <v>150</v>
      </c>
      <c r="D63" s="22"/>
      <c r="E63" s="22" t="s">
        <v>151</v>
      </c>
      <c r="F63" s="34" t="s">
        <v>153</v>
      </c>
      <c r="G63" s="31">
        <v>0</v>
      </c>
      <c r="H63" s="24" t="s">
        <v>151</v>
      </c>
    </row>
    <row r="64" spans="1:8" x14ac:dyDescent="0.2">
      <c r="A64" s="22"/>
      <c r="B64" s="22"/>
      <c r="C64" s="32"/>
      <c r="D64" s="22"/>
      <c r="E64" s="22"/>
      <c r="F64" s="33"/>
      <c r="G64" s="33"/>
      <c r="H64" s="24" t="s">
        <v>151</v>
      </c>
    </row>
    <row r="65" spans="1:8" x14ac:dyDescent="0.2">
      <c r="A65" s="22"/>
      <c r="B65" s="22"/>
      <c r="C65" s="23" t="s">
        <v>161</v>
      </c>
      <c r="D65" s="22"/>
      <c r="E65" s="22"/>
      <c r="F65" s="22"/>
      <c r="G65" s="22"/>
      <c r="H65" s="24" t="s">
        <v>151</v>
      </c>
    </row>
    <row r="66" spans="1:8" x14ac:dyDescent="0.2">
      <c r="A66" s="22"/>
      <c r="B66" s="22"/>
      <c r="C66" s="23" t="s">
        <v>150</v>
      </c>
      <c r="D66" s="22"/>
      <c r="E66" s="22" t="s">
        <v>151</v>
      </c>
      <c r="F66" s="34" t="s">
        <v>153</v>
      </c>
      <c r="G66" s="31">
        <v>0</v>
      </c>
      <c r="H66" s="24" t="s">
        <v>151</v>
      </c>
    </row>
    <row r="67" spans="1:8" x14ac:dyDescent="0.2">
      <c r="A67" s="22"/>
      <c r="B67" s="22"/>
      <c r="C67" s="32"/>
      <c r="D67" s="22"/>
      <c r="E67" s="22"/>
      <c r="F67" s="33"/>
      <c r="G67" s="33"/>
      <c r="H67" s="24" t="s">
        <v>151</v>
      </c>
    </row>
    <row r="68" spans="1:8" x14ac:dyDescent="0.2">
      <c r="A68" s="22"/>
      <c r="B68" s="22"/>
      <c r="C68" s="23" t="s">
        <v>162</v>
      </c>
      <c r="D68" s="22"/>
      <c r="E68" s="22"/>
      <c r="F68" s="33"/>
      <c r="G68" s="33"/>
      <c r="H68" s="24" t="s">
        <v>151</v>
      </c>
    </row>
    <row r="69" spans="1:8" x14ac:dyDescent="0.2">
      <c r="A69" s="22"/>
      <c r="B69" s="22"/>
      <c r="C69" s="23" t="s">
        <v>150</v>
      </c>
      <c r="D69" s="22"/>
      <c r="E69" s="22" t="s">
        <v>151</v>
      </c>
      <c r="F69" s="34" t="s">
        <v>153</v>
      </c>
      <c r="G69" s="31">
        <v>0</v>
      </c>
      <c r="H69" s="24" t="s">
        <v>151</v>
      </c>
    </row>
    <row r="70" spans="1:8" x14ac:dyDescent="0.2">
      <c r="A70" s="22"/>
      <c r="B70" s="22"/>
      <c r="C70" s="32"/>
      <c r="D70" s="22"/>
      <c r="E70" s="22"/>
      <c r="F70" s="33"/>
      <c r="G70" s="33"/>
      <c r="H70" s="24" t="s">
        <v>151</v>
      </c>
    </row>
    <row r="71" spans="1:8" x14ac:dyDescent="0.2">
      <c r="A71" s="22"/>
      <c r="B71" s="22"/>
      <c r="C71" s="23" t="s">
        <v>163</v>
      </c>
      <c r="D71" s="22"/>
      <c r="E71" s="22"/>
      <c r="F71" s="30">
        <v>0</v>
      </c>
      <c r="G71" s="31">
        <v>0</v>
      </c>
      <c r="H71" s="24" t="s">
        <v>151</v>
      </c>
    </row>
    <row r="72" spans="1:8" x14ac:dyDescent="0.2">
      <c r="A72" s="22"/>
      <c r="B72" s="22"/>
      <c r="C72" s="32"/>
      <c r="D72" s="22"/>
      <c r="E72" s="22"/>
      <c r="F72" s="33"/>
      <c r="G72" s="33"/>
      <c r="H72" s="24" t="s">
        <v>151</v>
      </c>
    </row>
    <row r="73" spans="1:8" x14ac:dyDescent="0.2">
      <c r="A73" s="22"/>
      <c r="B73" s="22"/>
      <c r="C73" s="23" t="s">
        <v>164</v>
      </c>
      <c r="D73" s="22"/>
      <c r="E73" s="22"/>
      <c r="F73" s="33"/>
      <c r="G73" s="33"/>
      <c r="H73" s="24" t="s">
        <v>151</v>
      </c>
    </row>
    <row r="74" spans="1:8" x14ac:dyDescent="0.2">
      <c r="A74" s="22"/>
      <c r="B74" s="22"/>
      <c r="C74" s="23" t="s">
        <v>165</v>
      </c>
      <c r="D74" s="22"/>
      <c r="E74" s="22"/>
      <c r="F74" s="33"/>
      <c r="G74" s="33"/>
      <c r="H74" s="24" t="s">
        <v>151</v>
      </c>
    </row>
    <row r="75" spans="1:8" x14ac:dyDescent="0.2">
      <c r="A75" s="22"/>
      <c r="B75" s="22"/>
      <c r="C75" s="23" t="s">
        <v>150</v>
      </c>
      <c r="D75" s="22"/>
      <c r="E75" s="22" t="s">
        <v>151</v>
      </c>
      <c r="F75" s="34" t="s">
        <v>153</v>
      </c>
      <c r="G75" s="31">
        <v>0</v>
      </c>
      <c r="H75" s="24" t="s">
        <v>151</v>
      </c>
    </row>
    <row r="76" spans="1:8" x14ac:dyDescent="0.2">
      <c r="A76" s="22"/>
      <c r="B76" s="22"/>
      <c r="C76" s="32"/>
      <c r="D76" s="22"/>
      <c r="E76" s="22"/>
      <c r="F76" s="33"/>
      <c r="G76" s="33"/>
      <c r="H76" s="24" t="s">
        <v>151</v>
      </c>
    </row>
    <row r="77" spans="1:8" x14ac:dyDescent="0.2">
      <c r="A77" s="22"/>
      <c r="B77" s="22"/>
      <c r="C77" s="23" t="s">
        <v>166</v>
      </c>
      <c r="D77" s="22"/>
      <c r="E77" s="22"/>
      <c r="F77" s="33"/>
      <c r="G77" s="33"/>
      <c r="H77" s="24" t="s">
        <v>151</v>
      </c>
    </row>
    <row r="78" spans="1:8" x14ac:dyDescent="0.2">
      <c r="A78" s="22"/>
      <c r="B78" s="22"/>
      <c r="C78" s="23" t="s">
        <v>150</v>
      </c>
      <c r="D78" s="22"/>
      <c r="E78" s="22" t="s">
        <v>151</v>
      </c>
      <c r="F78" s="34" t="s">
        <v>153</v>
      </c>
      <c r="G78" s="31">
        <v>0</v>
      </c>
      <c r="H78" s="24" t="s">
        <v>151</v>
      </c>
    </row>
    <row r="79" spans="1:8" x14ac:dyDescent="0.2">
      <c r="A79" s="22"/>
      <c r="B79" s="22"/>
      <c r="C79" s="32"/>
      <c r="D79" s="22"/>
      <c r="E79" s="22"/>
      <c r="F79" s="33"/>
      <c r="G79" s="33"/>
      <c r="H79" s="24" t="s">
        <v>151</v>
      </c>
    </row>
    <row r="80" spans="1:8" x14ac:dyDescent="0.2">
      <c r="A80" s="22"/>
      <c r="B80" s="22"/>
      <c r="C80" s="23" t="s">
        <v>167</v>
      </c>
      <c r="D80" s="22"/>
      <c r="E80" s="22"/>
      <c r="F80" s="33"/>
      <c r="G80" s="33"/>
      <c r="H80" s="24" t="s">
        <v>151</v>
      </c>
    </row>
    <row r="81" spans="1:8" x14ac:dyDescent="0.2">
      <c r="A81" s="22"/>
      <c r="B81" s="22"/>
      <c r="C81" s="23" t="s">
        <v>150</v>
      </c>
      <c r="D81" s="22"/>
      <c r="E81" s="22" t="s">
        <v>151</v>
      </c>
      <c r="F81" s="34" t="s">
        <v>153</v>
      </c>
      <c r="G81" s="31">
        <v>0</v>
      </c>
      <c r="H81" s="24" t="s">
        <v>151</v>
      </c>
    </row>
    <row r="82" spans="1:8" x14ac:dyDescent="0.2">
      <c r="A82" s="22"/>
      <c r="B82" s="22"/>
      <c r="C82" s="32"/>
      <c r="D82" s="22"/>
      <c r="E82" s="22"/>
      <c r="F82" s="33"/>
      <c r="G82" s="33"/>
      <c r="H82" s="24" t="s">
        <v>151</v>
      </c>
    </row>
    <row r="83" spans="1:8" x14ac:dyDescent="0.2">
      <c r="A83" s="22"/>
      <c r="B83" s="22"/>
      <c r="C83" s="23" t="s">
        <v>168</v>
      </c>
      <c r="D83" s="22"/>
      <c r="E83" s="22"/>
      <c r="F83" s="33"/>
      <c r="G83" s="33"/>
      <c r="H83" s="24" t="s">
        <v>151</v>
      </c>
    </row>
    <row r="84" spans="1:8" x14ac:dyDescent="0.2">
      <c r="A84" s="25">
        <v>1</v>
      </c>
      <c r="B84" s="26"/>
      <c r="C84" s="26" t="s">
        <v>169</v>
      </c>
      <c r="D84" s="26"/>
      <c r="E84" s="35"/>
      <c r="F84" s="28">
        <v>39.141512200000001</v>
      </c>
      <c r="G84" s="29">
        <v>3.054428E-2</v>
      </c>
      <c r="H84" s="24">
        <v>6.66</v>
      </c>
    </row>
    <row r="85" spans="1:8" x14ac:dyDescent="0.2">
      <c r="A85" s="22"/>
      <c r="B85" s="22"/>
      <c r="C85" s="23" t="s">
        <v>150</v>
      </c>
      <c r="D85" s="22"/>
      <c r="E85" s="22" t="s">
        <v>151</v>
      </c>
      <c r="F85" s="30">
        <v>39.141512200000001</v>
      </c>
      <c r="G85" s="31">
        <v>3.054428E-2</v>
      </c>
      <c r="H85" s="24" t="s">
        <v>151</v>
      </c>
    </row>
    <row r="86" spans="1:8" x14ac:dyDescent="0.2">
      <c r="A86" s="22"/>
      <c r="B86" s="22"/>
      <c r="C86" s="32"/>
      <c r="D86" s="22"/>
      <c r="E86" s="22"/>
      <c r="F86" s="33"/>
      <c r="G86" s="33"/>
      <c r="H86" s="24" t="s">
        <v>151</v>
      </c>
    </row>
    <row r="87" spans="1:8" x14ac:dyDescent="0.2">
      <c r="A87" s="22"/>
      <c r="B87" s="22"/>
      <c r="C87" s="23" t="s">
        <v>170</v>
      </c>
      <c r="D87" s="22"/>
      <c r="E87" s="22"/>
      <c r="F87" s="30">
        <v>39.141512200000001</v>
      </c>
      <c r="G87" s="31">
        <v>3.054428E-2</v>
      </c>
      <c r="H87" s="24" t="s">
        <v>151</v>
      </c>
    </row>
    <row r="88" spans="1:8" x14ac:dyDescent="0.2">
      <c r="A88" s="22"/>
      <c r="B88" s="22"/>
      <c r="C88" s="33"/>
      <c r="D88" s="22"/>
      <c r="E88" s="22"/>
      <c r="F88" s="22"/>
      <c r="G88" s="22"/>
      <c r="H88" s="24" t="s">
        <v>151</v>
      </c>
    </row>
    <row r="89" spans="1:8" x14ac:dyDescent="0.2">
      <c r="A89" s="22"/>
      <c r="B89" s="22"/>
      <c r="C89" s="23" t="s">
        <v>171</v>
      </c>
      <c r="D89" s="22"/>
      <c r="E89" s="22"/>
      <c r="F89" s="22"/>
      <c r="G89" s="22"/>
      <c r="H89" s="24" t="s">
        <v>151</v>
      </c>
    </row>
    <row r="90" spans="1:8" x14ac:dyDescent="0.2">
      <c r="A90" s="22"/>
      <c r="B90" s="22"/>
      <c r="C90" s="23" t="s">
        <v>172</v>
      </c>
      <c r="D90" s="22"/>
      <c r="E90" s="22"/>
      <c r="F90" s="22"/>
      <c r="G90" s="22"/>
      <c r="H90" s="24" t="s">
        <v>151</v>
      </c>
    </row>
    <row r="91" spans="1:8" x14ac:dyDescent="0.2">
      <c r="A91" s="22"/>
      <c r="B91" s="22"/>
      <c r="C91" s="23" t="s">
        <v>150</v>
      </c>
      <c r="D91" s="22"/>
      <c r="E91" s="22" t="s">
        <v>151</v>
      </c>
      <c r="F91" s="34" t="s">
        <v>153</v>
      </c>
      <c r="G91" s="31">
        <v>0</v>
      </c>
      <c r="H91" s="24" t="s">
        <v>151</v>
      </c>
    </row>
    <row r="92" spans="1:8" x14ac:dyDescent="0.2">
      <c r="A92" s="22"/>
      <c r="B92" s="22"/>
      <c r="C92" s="32"/>
      <c r="D92" s="22"/>
      <c r="E92" s="22"/>
      <c r="F92" s="33"/>
      <c r="G92" s="33"/>
      <c r="H92" s="24" t="s">
        <v>151</v>
      </c>
    </row>
    <row r="93" spans="1:8" x14ac:dyDescent="0.2">
      <c r="A93" s="22"/>
      <c r="B93" s="22"/>
      <c r="C93" s="23" t="s">
        <v>173</v>
      </c>
      <c r="D93" s="22"/>
      <c r="E93" s="22"/>
      <c r="F93" s="22"/>
      <c r="G93" s="22"/>
      <c r="H93" s="24" t="s">
        <v>151</v>
      </c>
    </row>
    <row r="94" spans="1:8" x14ac:dyDescent="0.2">
      <c r="A94" s="22"/>
      <c r="B94" s="22"/>
      <c r="C94" s="23" t="s">
        <v>174</v>
      </c>
      <c r="D94" s="22"/>
      <c r="E94" s="22"/>
      <c r="F94" s="22"/>
      <c r="G94" s="22"/>
      <c r="H94" s="24" t="s">
        <v>151</v>
      </c>
    </row>
    <row r="95" spans="1:8" x14ac:dyDescent="0.2">
      <c r="A95" s="22"/>
      <c r="B95" s="22"/>
      <c r="C95" s="23" t="s">
        <v>150</v>
      </c>
      <c r="D95" s="22"/>
      <c r="E95" s="22" t="s">
        <v>151</v>
      </c>
      <c r="F95" s="34" t="s">
        <v>153</v>
      </c>
      <c r="G95" s="31">
        <v>0</v>
      </c>
      <c r="H95" s="24" t="s">
        <v>151</v>
      </c>
    </row>
    <row r="96" spans="1:8" x14ac:dyDescent="0.2">
      <c r="A96" s="22"/>
      <c r="B96" s="22"/>
      <c r="C96" s="32"/>
      <c r="D96" s="22"/>
      <c r="E96" s="22"/>
      <c r="F96" s="33"/>
      <c r="G96" s="33"/>
      <c r="H96" s="24" t="s">
        <v>151</v>
      </c>
    </row>
    <row r="97" spans="1:16" x14ac:dyDescent="0.2">
      <c r="A97" s="22"/>
      <c r="B97" s="22"/>
      <c r="C97" s="23" t="s">
        <v>175</v>
      </c>
      <c r="D97" s="22"/>
      <c r="E97" s="22"/>
      <c r="F97" s="33"/>
      <c r="G97" s="33"/>
      <c r="H97" s="24" t="s">
        <v>151</v>
      </c>
    </row>
    <row r="98" spans="1:16" x14ac:dyDescent="0.2">
      <c r="A98" s="22"/>
      <c r="B98" s="22"/>
      <c r="C98" s="23" t="s">
        <v>150</v>
      </c>
      <c r="D98" s="22"/>
      <c r="E98" s="22" t="s">
        <v>151</v>
      </c>
      <c r="F98" s="34" t="s">
        <v>153</v>
      </c>
      <c r="G98" s="31">
        <v>0</v>
      </c>
      <c r="H98" s="24" t="s">
        <v>151</v>
      </c>
    </row>
    <row r="99" spans="1:16" x14ac:dyDescent="0.2">
      <c r="A99" s="22"/>
      <c r="B99" s="22"/>
      <c r="C99" s="32"/>
      <c r="D99" s="22"/>
      <c r="E99" s="22"/>
      <c r="F99" s="33"/>
      <c r="G99" s="33"/>
      <c r="H99" s="24" t="s">
        <v>151</v>
      </c>
    </row>
    <row r="100" spans="1:16" x14ac:dyDescent="0.2">
      <c r="A100" s="35"/>
      <c r="B100" s="26"/>
      <c r="C100" s="26" t="s">
        <v>176</v>
      </c>
      <c r="D100" s="26"/>
      <c r="E100" s="35"/>
      <c r="F100" s="28">
        <v>-0.65268227999999995</v>
      </c>
      <c r="G100" s="29">
        <v>-5.0931999999999996E-4</v>
      </c>
      <c r="H100" s="24" t="s">
        <v>151</v>
      </c>
    </row>
    <row r="101" spans="1:16" x14ac:dyDescent="0.2">
      <c r="A101" s="32"/>
      <c r="B101" s="32"/>
      <c r="C101" s="23" t="s">
        <v>177</v>
      </c>
      <c r="D101" s="33"/>
      <c r="E101" s="33"/>
      <c r="F101" s="30">
        <v>1281.46769292</v>
      </c>
      <c r="G101" s="36">
        <v>1.0000000099999999</v>
      </c>
      <c r="H101" s="24" t="s">
        <v>151</v>
      </c>
    </row>
    <row r="102" spans="1:16" x14ac:dyDescent="0.2">
      <c r="A102" s="37"/>
      <c r="B102" s="37"/>
      <c r="C102" s="37"/>
      <c r="D102" s="38"/>
      <c r="E102" s="38"/>
      <c r="F102" s="38"/>
      <c r="G102" s="38"/>
    </row>
    <row r="103" spans="1:16" x14ac:dyDescent="0.2">
      <c r="A103" s="39"/>
      <c r="B103" s="230" t="s">
        <v>901</v>
      </c>
      <c r="C103" s="230"/>
      <c r="D103" s="230"/>
      <c r="E103" s="230"/>
      <c r="F103" s="230"/>
      <c r="G103" s="230"/>
      <c r="H103" s="230"/>
    </row>
    <row r="104" spans="1:16" x14ac:dyDescent="0.2">
      <c r="A104" s="39"/>
      <c r="B104" s="230" t="s">
        <v>902</v>
      </c>
      <c r="C104" s="230"/>
      <c r="D104" s="230"/>
      <c r="E104" s="230"/>
      <c r="F104" s="230"/>
      <c r="G104" s="230"/>
      <c r="H104" s="230"/>
    </row>
    <row r="105" spans="1:16" x14ac:dyDescent="0.2">
      <c r="A105" s="39"/>
      <c r="B105" s="230" t="s">
        <v>903</v>
      </c>
      <c r="C105" s="230"/>
      <c r="D105" s="230"/>
      <c r="E105" s="230"/>
      <c r="F105" s="230"/>
      <c r="G105" s="230"/>
      <c r="H105" s="230"/>
    </row>
    <row r="106" spans="1:16" s="43" customFormat="1" ht="66.75" customHeight="1" x14ac:dyDescent="0.25">
      <c r="A106" s="42"/>
      <c r="B106" s="231" t="s">
        <v>904</v>
      </c>
      <c r="C106" s="231"/>
      <c r="D106" s="231"/>
      <c r="E106" s="231"/>
      <c r="F106" s="231"/>
      <c r="G106" s="231"/>
      <c r="H106" s="231"/>
      <c r="I106"/>
      <c r="J106"/>
      <c r="K106"/>
      <c r="L106"/>
      <c r="M106"/>
      <c r="N106"/>
      <c r="O106"/>
      <c r="P106"/>
    </row>
    <row r="107" spans="1:16" x14ac:dyDescent="0.2">
      <c r="A107" s="39"/>
      <c r="B107" s="230" t="s">
        <v>905</v>
      </c>
      <c r="C107" s="230"/>
      <c r="D107" s="230"/>
      <c r="E107" s="230"/>
      <c r="F107" s="230"/>
      <c r="G107" s="230"/>
      <c r="H107" s="230"/>
    </row>
    <row r="108" spans="1:16" x14ac:dyDescent="0.2">
      <c r="A108" s="44"/>
      <c r="B108" s="44"/>
      <c r="C108" s="44"/>
      <c r="D108" s="45"/>
      <c r="E108" s="45"/>
      <c r="F108" s="45"/>
      <c r="G108" s="45"/>
    </row>
    <row r="109" spans="1:16" x14ac:dyDescent="0.2">
      <c r="A109" s="44"/>
      <c r="B109" s="232" t="s">
        <v>178</v>
      </c>
      <c r="C109" s="233"/>
      <c r="D109" s="234"/>
      <c r="E109" s="46"/>
      <c r="F109" s="45"/>
      <c r="G109" s="45"/>
    </row>
    <row r="110" spans="1:16" x14ac:dyDescent="0.2">
      <c r="A110" s="44"/>
      <c r="B110" s="227" t="s">
        <v>179</v>
      </c>
      <c r="C110" s="228"/>
      <c r="D110" s="23" t="s">
        <v>180</v>
      </c>
      <c r="E110" s="46"/>
      <c r="F110" s="45"/>
      <c r="G110" s="45"/>
    </row>
    <row r="111" spans="1:16" x14ac:dyDescent="0.2">
      <c r="A111" s="44"/>
      <c r="B111" s="227" t="s">
        <v>181</v>
      </c>
      <c r="C111" s="228"/>
      <c r="D111" s="23" t="s">
        <v>180</v>
      </c>
      <c r="E111" s="46"/>
      <c r="F111" s="45"/>
      <c r="G111" s="45"/>
    </row>
    <row r="112" spans="1:16" x14ac:dyDescent="0.2">
      <c r="A112" s="44"/>
      <c r="B112" s="227" t="s">
        <v>182</v>
      </c>
      <c r="C112" s="228"/>
      <c r="D112" s="33" t="s">
        <v>151</v>
      </c>
      <c r="E112" s="46"/>
      <c r="F112" s="45"/>
      <c r="G112" s="45"/>
    </row>
    <row r="113" spans="1:8" x14ac:dyDescent="0.2">
      <c r="A113" s="48"/>
      <c r="B113" s="49" t="s">
        <v>151</v>
      </c>
      <c r="C113" s="49" t="s">
        <v>908</v>
      </c>
      <c r="D113" s="49" t="s">
        <v>183</v>
      </c>
      <c r="E113" s="48"/>
      <c r="F113" s="48"/>
      <c r="G113" s="48"/>
      <c r="H113" s="48"/>
    </row>
    <row r="114" spans="1:8" x14ac:dyDescent="0.2">
      <c r="A114" s="50"/>
      <c r="B114" s="51" t="s">
        <v>184</v>
      </c>
      <c r="C114" s="52">
        <v>45596</v>
      </c>
      <c r="D114" s="52">
        <v>45626</v>
      </c>
      <c r="E114" s="50"/>
      <c r="F114" s="50"/>
      <c r="G114" s="50"/>
    </row>
    <row r="115" spans="1:8" x14ac:dyDescent="0.2">
      <c r="A115" s="50"/>
      <c r="B115" s="26" t="s">
        <v>185</v>
      </c>
      <c r="C115" s="53">
        <v>35.442900000000002</v>
      </c>
      <c r="D115" s="53">
        <v>35.7014</v>
      </c>
      <c r="E115" s="50"/>
      <c r="F115" s="54"/>
      <c r="G115" s="55"/>
    </row>
    <row r="116" spans="1:8" x14ac:dyDescent="0.2">
      <c r="A116" s="50"/>
      <c r="B116" s="26" t="s">
        <v>1080</v>
      </c>
      <c r="C116" s="53">
        <v>27.3828</v>
      </c>
      <c r="D116" s="53">
        <v>27.5825</v>
      </c>
      <c r="E116" s="50"/>
      <c r="F116" s="54"/>
      <c r="G116" s="55"/>
    </row>
    <row r="117" spans="1:8" x14ac:dyDescent="0.2">
      <c r="A117" s="50"/>
      <c r="B117" s="26" t="s">
        <v>186</v>
      </c>
      <c r="C117" s="53">
        <v>34.430100000000003</v>
      </c>
      <c r="D117" s="53">
        <v>34.675199999999997</v>
      </c>
      <c r="E117" s="50"/>
      <c r="F117" s="54"/>
      <c r="G117" s="55"/>
    </row>
    <row r="118" spans="1:8" x14ac:dyDescent="0.2">
      <c r="A118" s="50"/>
      <c r="B118" s="26" t="s">
        <v>1081</v>
      </c>
      <c r="C118" s="53">
        <v>26.457599999999999</v>
      </c>
      <c r="D118" s="53">
        <v>26.646000000000001</v>
      </c>
      <c r="E118" s="50"/>
      <c r="F118" s="54"/>
      <c r="G118" s="55"/>
    </row>
    <row r="119" spans="1:8" x14ac:dyDescent="0.2">
      <c r="A119" s="50"/>
      <c r="B119" s="50"/>
      <c r="C119" s="50"/>
      <c r="D119" s="50"/>
      <c r="E119" s="50"/>
      <c r="F119" s="50"/>
      <c r="G119" s="50"/>
    </row>
    <row r="120" spans="1:8" x14ac:dyDescent="0.2">
      <c r="A120" s="48"/>
      <c r="B120" s="235" t="s">
        <v>910</v>
      </c>
      <c r="C120" s="236"/>
      <c r="D120" s="47" t="s">
        <v>180</v>
      </c>
      <c r="E120" s="48"/>
      <c r="F120" s="48"/>
      <c r="G120" s="48"/>
    </row>
    <row r="121" spans="1:8" x14ac:dyDescent="0.2">
      <c r="A121" s="48"/>
      <c r="B121" s="91"/>
      <c r="C121" s="91"/>
      <c r="D121" s="91"/>
      <c r="E121" s="48"/>
      <c r="F121" s="48"/>
      <c r="G121" s="48"/>
    </row>
    <row r="122" spans="1:8" x14ac:dyDescent="0.2">
      <c r="A122" s="48"/>
      <c r="B122" s="235" t="s">
        <v>187</v>
      </c>
      <c r="C122" s="236"/>
      <c r="D122" s="47" t="s">
        <v>180</v>
      </c>
      <c r="E122" s="58"/>
      <c r="F122" s="48"/>
      <c r="G122" s="48"/>
    </row>
    <row r="123" spans="1:8" x14ac:dyDescent="0.2">
      <c r="A123" s="48"/>
      <c r="B123" s="235" t="s">
        <v>188</v>
      </c>
      <c r="C123" s="236"/>
      <c r="D123" s="47" t="s">
        <v>180</v>
      </c>
      <c r="E123" s="58"/>
      <c r="F123" s="48"/>
      <c r="G123" s="48"/>
    </row>
    <row r="124" spans="1:8" x14ac:dyDescent="0.2">
      <c r="A124" s="48"/>
      <c r="B124" s="235" t="s">
        <v>189</v>
      </c>
      <c r="C124" s="236"/>
      <c r="D124" s="47" t="s">
        <v>180</v>
      </c>
      <c r="E124" s="58"/>
      <c r="F124" s="48"/>
      <c r="G124" s="48"/>
    </row>
    <row r="125" spans="1:8" x14ac:dyDescent="0.2">
      <c r="A125" s="48"/>
      <c r="B125" s="235" t="s">
        <v>190</v>
      </c>
      <c r="C125" s="236"/>
      <c r="D125" s="59">
        <v>3.9424310632192996E-2</v>
      </c>
      <c r="E125" s="48"/>
      <c r="F125" s="40"/>
      <c r="G125" s="60"/>
    </row>
    <row r="127" spans="1:8" x14ac:dyDescent="0.2">
      <c r="B127" s="237" t="s">
        <v>1039</v>
      </c>
      <c r="C127" s="237"/>
    </row>
    <row r="129" spans="2:10" ht="153.75" customHeight="1" x14ac:dyDescent="0.2"/>
    <row r="132" spans="2:10" x14ac:dyDescent="0.2">
      <c r="B132" s="61" t="s">
        <v>1040</v>
      </c>
      <c r="C132" s="62"/>
      <c r="D132" s="61"/>
    </row>
    <row r="133" spans="2:10" x14ac:dyDescent="0.2">
      <c r="B133" s="61" t="s">
        <v>1047</v>
      </c>
      <c r="D133" s="61"/>
    </row>
    <row r="134" spans="2:10" ht="165" customHeight="1" x14ac:dyDescent="0.2"/>
    <row r="135" spans="2:10" x14ac:dyDescent="0.2">
      <c r="J135" s="21"/>
    </row>
  </sheetData>
  <mergeCells count="18">
    <mergeCell ref="B127:C127"/>
    <mergeCell ref="B111:C111"/>
    <mergeCell ref="B112:C112"/>
    <mergeCell ref="B120:C120"/>
    <mergeCell ref="B124:C124"/>
    <mergeCell ref="B125:C125"/>
    <mergeCell ref="B122:C122"/>
    <mergeCell ref="B123:C123"/>
    <mergeCell ref="B110:C110"/>
    <mergeCell ref="A1:H1"/>
    <mergeCell ref="A2:H2"/>
    <mergeCell ref="A3:H3"/>
    <mergeCell ref="B103:H103"/>
    <mergeCell ref="B104:H104"/>
    <mergeCell ref="B105:H105"/>
    <mergeCell ref="B106:H106"/>
    <mergeCell ref="B107:H107"/>
    <mergeCell ref="B109:D109"/>
  </mergeCells>
  <hyperlinks>
    <hyperlink ref="I1" location="Index!B2" display="Index" xr:uid="{4EF4BC5D-0DD7-409E-8922-C7058CBFB28F}"/>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Index</vt:lpstr>
      <vt:lpstr>CAPEXG</vt:lpstr>
      <vt:lpstr>GLOB</vt:lpstr>
      <vt:lpstr>MIDCAP</vt:lpstr>
      <vt:lpstr>MULTIP</vt:lpstr>
      <vt:lpstr>SLTADV3</vt:lpstr>
      <vt:lpstr>SLTADV4</vt:lpstr>
      <vt:lpstr>SLTAX1</vt:lpstr>
      <vt:lpstr>SLTAX2</vt:lpstr>
      <vt:lpstr>SLTAX3</vt:lpstr>
      <vt:lpstr>SLTAX4</vt:lpstr>
      <vt:lpstr>SLTAX5</vt:lpstr>
      <vt:lpstr>SLTAX6</vt:lpstr>
      <vt:lpstr>SMILE</vt:lpstr>
      <vt:lpstr>SPAHF</vt:lpstr>
      <vt:lpstr>SPARF</vt:lpstr>
      <vt:lpstr>SPBAF</vt:lpstr>
      <vt:lpstr>SPDYF</vt:lpstr>
      <vt:lpstr>SPESF</vt:lpstr>
      <vt:lpstr>SPFOCUS</vt:lpstr>
      <vt:lpstr>SPMUCF</vt:lpstr>
      <vt:lpstr>SPSN100</vt:lpstr>
      <vt:lpstr>SPTAX</vt:lpstr>
      <vt:lpstr>SRURAL</vt:lpstr>
      <vt:lpstr>SSFUND</vt:lpstr>
      <vt:lpstr>STAX</vt:lpstr>
      <vt:lpstr>SUNBCF</vt:lpstr>
      <vt:lpstr>SUNCYF</vt:lpstr>
      <vt:lpstr>SUNFCF</vt:lpstr>
      <vt:lpstr>SUNFOP</vt:lpstr>
      <vt:lpstr>SUNMAF</vt:lpstr>
      <vt:lpstr>Annexure-A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 Subramani P - Sundaram Mutual</dc:creator>
  <cp:lastModifiedBy>Swapna.N - Sundaram Mutual</cp:lastModifiedBy>
  <dcterms:created xsi:type="dcterms:W3CDTF">2024-12-03T08:54:42Z</dcterms:created>
  <dcterms:modified xsi:type="dcterms:W3CDTF">2024-12-09T10:31:57Z</dcterms:modified>
</cp:coreProperties>
</file>