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U:\Swapna\OPERATIONS\PORTFOLIO\Temp\final sent\"/>
    </mc:Choice>
  </mc:AlternateContent>
  <xr:revisionPtr revIDLastSave="0" documentId="8_{076A0C61-1203-4C00-B3E2-A1F3D7A30CAD}" xr6:coauthVersionLast="47" xr6:coauthVersionMax="47" xr10:uidLastSave="{00000000-0000-0000-0000-000000000000}"/>
  <bookViews>
    <workbookView xWindow="-120" yWindow="-120" windowWidth="29040" windowHeight="15840" xr2:uid="{006A096E-8424-4DE1-8334-73AD37BC3D49}"/>
  </bookViews>
  <sheets>
    <sheet name="Index" sheetId="31" r:id="rId1"/>
    <sheet name="CAPEXG" sheetId="1" r:id="rId2"/>
    <sheet name="GLOB" sheetId="29" r:id="rId3"/>
    <sheet name="MIDCAP" sheetId="2" r:id="rId4"/>
    <sheet name="MULTIP" sheetId="3" r:id="rId5"/>
    <sheet name="SLTADV3" sheetId="4" r:id="rId6"/>
    <sheet name="SLTADV4" sheetId="5" r:id="rId7"/>
    <sheet name="SLTAX1" sheetId="6" r:id="rId8"/>
    <sheet name="SLTAX2" sheetId="7" r:id="rId9"/>
    <sheet name="SLTAX3" sheetId="8" r:id="rId10"/>
    <sheet name="SLTAX4" sheetId="9" r:id="rId11"/>
    <sheet name="SLTAX5" sheetId="10" r:id="rId12"/>
    <sheet name="SLTAX6" sheetId="11" r:id="rId13"/>
    <sheet name="SMILE" sheetId="12" r:id="rId14"/>
    <sheet name="SPAHF" sheetId="13" r:id="rId15"/>
    <sheet name="SPARF" sheetId="14" r:id="rId16"/>
    <sheet name="SPBAF" sheetId="15" r:id="rId17"/>
    <sheet name="SPDYF" sheetId="16" r:id="rId18"/>
    <sheet name="SPESF" sheetId="17" r:id="rId19"/>
    <sheet name="SPFOCUS" sheetId="18" r:id="rId20"/>
    <sheet name="SPMUCF" sheetId="19" r:id="rId21"/>
    <sheet name="SPSN100" sheetId="20" r:id="rId22"/>
    <sheet name="SPTAX" sheetId="21" r:id="rId23"/>
    <sheet name="SRURAL" sheetId="22" r:id="rId24"/>
    <sheet name="SSFUND" sheetId="23" r:id="rId25"/>
    <sheet name="STAX" sheetId="24" r:id="rId26"/>
    <sheet name="SUNBCF" sheetId="25" r:id="rId27"/>
    <sheet name="SUNFCF" sheetId="26" r:id="rId28"/>
    <sheet name="SUNFOP" sheetId="27" r:id="rId29"/>
    <sheet name="SUNMAF" sheetId="28" r:id="rId30"/>
    <sheet name="Annexure-A" sheetId="30" r:id="rId31"/>
  </sheets>
  <definedNames>
    <definedName name="_xlnm._FilterDatabase" localSheetId="30" hidden="1">'Annexure-A'!$B$8:$G$29</definedName>
    <definedName name="_xlnm._FilterDatabase" localSheetId="0" hidden="1">Index!$A$1:$C$28</definedName>
    <definedName name="_xlnm._FilterDatabase" localSheetId="16" hidden="1">SPBAF!$A$4:$Q$67</definedName>
    <definedName name="_xlnm._FilterDatabase" localSheetId="22" hidden="1">SPTAX!$A$1:$J$78</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0" i="28" l="1"/>
  <c r="F140" i="28"/>
  <c r="G139" i="28"/>
  <c r="F139" i="28"/>
  <c r="G85" i="28"/>
  <c r="F85" i="28"/>
  <c r="F180" i="17"/>
  <c r="G125" i="17"/>
  <c r="F125" i="17"/>
  <c r="G67" i="15"/>
  <c r="F116" i="14"/>
  <c r="G66" i="14" l="1"/>
  <c r="F66" i="14"/>
  <c r="D154" i="12"/>
  <c r="D92" i="29"/>
  <c r="D140" i="1"/>
  <c r="G66" i="1"/>
  <c r="F66" i="1"/>
  <c r="F67" i="15" l="1"/>
  <c r="F167" i="30" l="1"/>
  <c r="G150" i="30"/>
  <c r="G149" i="30"/>
  <c r="F148" i="30"/>
  <c r="G148" i="30" s="1"/>
  <c r="E148" i="30"/>
  <c r="D148" i="30"/>
  <c r="C148" i="30"/>
  <c r="I148" i="30" s="1"/>
  <c r="F147" i="30"/>
  <c r="E147" i="30"/>
  <c r="G147" i="30" s="1"/>
  <c r="D147" i="30"/>
  <c r="C147" i="30"/>
  <c r="G146" i="30"/>
  <c r="F146" i="30"/>
  <c r="E146" i="30"/>
  <c r="D146" i="30"/>
  <c r="C146" i="30"/>
  <c r="I145" i="30"/>
  <c r="G145" i="30"/>
  <c r="I144" i="30"/>
  <c r="G144" i="30"/>
  <c r="I143" i="30"/>
  <c r="G143" i="30"/>
  <c r="F142" i="30"/>
  <c r="G142" i="30" s="1"/>
  <c r="E142" i="30"/>
  <c r="D142" i="30"/>
  <c r="I142" i="30" s="1"/>
  <c r="C142" i="30"/>
  <c r="G117" i="30"/>
  <c r="G116" i="30"/>
  <c r="F115" i="30"/>
  <c r="E115" i="30"/>
  <c r="G115" i="30" s="1"/>
  <c r="D115" i="30"/>
  <c r="C115" i="30"/>
  <c r="G114" i="30"/>
  <c r="F114" i="30"/>
  <c r="E114" i="30"/>
  <c r="D114" i="30"/>
  <c r="C114" i="30"/>
  <c r="F113" i="30"/>
  <c r="G113" i="30" s="1"/>
  <c r="E113" i="30"/>
  <c r="D113" i="30"/>
  <c r="C113" i="30"/>
  <c r="F112" i="30"/>
  <c r="G112" i="30" s="1"/>
  <c r="E112" i="30"/>
  <c r="D112" i="30"/>
  <c r="C112" i="30"/>
  <c r="G111" i="30"/>
  <c r="G110" i="30"/>
  <c r="F110" i="30"/>
  <c r="E110" i="30"/>
  <c r="D110" i="30"/>
  <c r="C110" i="30"/>
  <c r="D143" i="23"/>
  <c r="D153" i="21"/>
  <c r="D149" i="19"/>
  <c r="D150" i="16"/>
  <c r="D202" i="13"/>
  <c r="D124" i="11"/>
  <c r="D125" i="10"/>
  <c r="D123" i="9"/>
  <c r="D124" i="8"/>
  <c r="G40" i="7"/>
  <c r="F40" i="7"/>
  <c r="G39" i="6"/>
  <c r="F39" i="6"/>
  <c r="D127" i="5"/>
  <c r="D157" i="2"/>
  <c r="D127" i="4"/>
  <c r="G82" i="28" l="1"/>
  <c r="G81" i="28"/>
  <c r="G80" i="28"/>
  <c r="G79" i="28"/>
  <c r="G78" i="28"/>
  <c r="G77" i="28"/>
  <c r="G76" i="28"/>
  <c r="G75" i="28"/>
  <c r="G74" i="28"/>
  <c r="G73" i="28"/>
  <c r="G72" i="28"/>
  <c r="G71" i="28"/>
  <c r="G70" i="28"/>
  <c r="G69" i="28"/>
  <c r="G68" i="19"/>
  <c r="F68" i="19"/>
  <c r="G82" i="19"/>
  <c r="F82" i="19"/>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71" i="16" l="1"/>
  <c r="F71" i="16"/>
  <c r="F81" i="16"/>
  <c r="G101" i="15"/>
  <c r="G100" i="15"/>
  <c r="G99" i="15"/>
  <c r="G98" i="15"/>
  <c r="G97" i="15"/>
  <c r="G96" i="15"/>
  <c r="G95" i="15"/>
  <c r="G94" i="15"/>
  <c r="G93" i="15"/>
  <c r="G92" i="15"/>
  <c r="G91" i="15"/>
  <c r="G90" i="15"/>
  <c r="G89" i="15"/>
  <c r="G88" i="15"/>
  <c r="G87" i="15"/>
  <c r="G86" i="15"/>
  <c r="G63" i="14"/>
  <c r="G62" i="14"/>
  <c r="G61" i="14"/>
  <c r="G60" i="14"/>
  <c r="G59" i="14"/>
  <c r="G58" i="14"/>
  <c r="G57" i="14"/>
  <c r="G56" i="14"/>
  <c r="G55" i="14"/>
  <c r="G54" i="14"/>
  <c r="G53" i="14"/>
  <c r="G52" i="14"/>
  <c r="G51" i="14"/>
  <c r="G50" i="14"/>
  <c r="G49" i="14"/>
  <c r="G48" i="14"/>
  <c r="G47" i="14"/>
  <c r="G46" i="14"/>
  <c r="G45" i="14"/>
  <c r="G44" i="14"/>
  <c r="G43" i="14"/>
  <c r="G230" i="13"/>
  <c r="F78" i="21" l="1"/>
  <c r="G78" i="21"/>
  <c r="G86" i="21"/>
  <c r="F86" i="21"/>
  <c r="G96" i="13" l="1"/>
  <c r="F96" i="13"/>
  <c r="F101" i="13" s="1"/>
  <c r="G192" i="13"/>
  <c r="G101" i="13"/>
  <c r="G78" i="13"/>
  <c r="F78" i="13"/>
  <c r="G85" i="13"/>
  <c r="F85" i="13"/>
  <c r="F192" i="13" l="1"/>
</calcChain>
</file>

<file path=xl/sharedStrings.xml><?xml version="1.0" encoding="utf-8"?>
<sst xmlns="http://schemas.openxmlformats.org/spreadsheetml/2006/main" count="9168" uniqueCount="1203">
  <si>
    <t>SUNDARAM MUTUAL FUND</t>
  </si>
  <si>
    <t>Sundaram Infrastructure Advantage Fund</t>
  </si>
  <si>
    <t>SL No</t>
  </si>
  <si>
    <t>ISIN Code</t>
  </si>
  <si>
    <t>Name of the instrument</t>
  </si>
  <si>
    <t>Quantity</t>
  </si>
  <si>
    <t>% of Net Asset</t>
  </si>
  <si>
    <t>A) Equity &amp; Equity Related</t>
  </si>
  <si>
    <t>(a) Listed / awaiting listing on Stock Exchange</t>
  </si>
  <si>
    <t>INE018A01030</t>
  </si>
  <si>
    <t>Larsen &amp; Toubro Ltd</t>
  </si>
  <si>
    <t>Construction</t>
  </si>
  <si>
    <t>INE002A01018</t>
  </si>
  <si>
    <t>Reliance Industries Ltd</t>
  </si>
  <si>
    <t>Petroleum Products</t>
  </si>
  <si>
    <t>INE397D01024</t>
  </si>
  <si>
    <t>Bharti Airtel Ltd</t>
  </si>
  <si>
    <t>Telecom - Services</t>
  </si>
  <si>
    <t>INE733E01010</t>
  </si>
  <si>
    <t>NTPC LTD</t>
  </si>
  <si>
    <t>Power</t>
  </si>
  <si>
    <t>INE263A01024</t>
  </si>
  <si>
    <t>Bharat Electronics Ltd</t>
  </si>
  <si>
    <t>Aerospace &amp; Defense</t>
  </si>
  <si>
    <t>INE481G01011</t>
  </si>
  <si>
    <t>Ultratech Cement Ltd</t>
  </si>
  <si>
    <t>Cement &amp; Cement Products</t>
  </si>
  <si>
    <t>INE752E01010</t>
  </si>
  <si>
    <t>Power Grid Corporation of India Ltd</t>
  </si>
  <si>
    <t>INE117A01022</t>
  </si>
  <si>
    <t>ABB India Ltd</t>
  </si>
  <si>
    <t>Electrical Equipment</t>
  </si>
  <si>
    <t>INE999A01015</t>
  </si>
  <si>
    <t>KSB LTD</t>
  </si>
  <si>
    <t>Industrial Products</t>
  </si>
  <si>
    <t>INE066F01020</t>
  </si>
  <si>
    <t>Hindustan Aeronautics Ltd</t>
  </si>
  <si>
    <t>INE003A01024</t>
  </si>
  <si>
    <t>Siemens Ltd</t>
  </si>
  <si>
    <t>INE195J01029</t>
  </si>
  <si>
    <t>PNC Infratech Ltd</t>
  </si>
  <si>
    <t>INE284A01012</t>
  </si>
  <si>
    <t>ESAB India Ltd</t>
  </si>
  <si>
    <t>INE343G01021</t>
  </si>
  <si>
    <t>Bharti Hexacom Ltd</t>
  </si>
  <si>
    <t>INE090A01021</t>
  </si>
  <si>
    <t>ICICI Bank Ltd</t>
  </si>
  <si>
    <t>Banks</t>
  </si>
  <si>
    <t>INE213A01029</t>
  </si>
  <si>
    <t>Oil &amp; Natural Gas Corporation Ltd</t>
  </si>
  <si>
    <t>Oil</t>
  </si>
  <si>
    <t>INE245A01021</t>
  </si>
  <si>
    <t>TATA Power Company Ltd</t>
  </si>
  <si>
    <t>INE791I01019</t>
  </si>
  <si>
    <t>Brigade Enterprises Ltd</t>
  </si>
  <si>
    <t>Realty</t>
  </si>
  <si>
    <t>INE868B01028</t>
  </si>
  <si>
    <t>NCC Ltd</t>
  </si>
  <si>
    <t>INE536A01023</t>
  </si>
  <si>
    <t>Grindwell Norton Ltd</t>
  </si>
  <si>
    <t>INE146L01010</t>
  </si>
  <si>
    <t>Kirloskar Oil Engines Ltd</t>
  </si>
  <si>
    <t>INE062A01020</t>
  </si>
  <si>
    <t>State Bank of India</t>
  </si>
  <si>
    <t>INE935N01020</t>
  </si>
  <si>
    <t>Dixon Technologies (India) Ltd</t>
  </si>
  <si>
    <t>Consumer Durables</t>
  </si>
  <si>
    <t>INE07Y701011</t>
  </si>
  <si>
    <t>Hitachi Energy India Ltd</t>
  </si>
  <si>
    <t>INE111A01025</t>
  </si>
  <si>
    <t>Container Corporation of India Ltd</t>
  </si>
  <si>
    <t>Transport Services</t>
  </si>
  <si>
    <t>INE020B01018</t>
  </si>
  <si>
    <t>REC Ltd</t>
  </si>
  <si>
    <t>Finance</t>
  </si>
  <si>
    <t>INE671A01010</t>
  </si>
  <si>
    <t>Honeywell Automation India Ltd</t>
  </si>
  <si>
    <t>Industrial Manufacturing</t>
  </si>
  <si>
    <t>INE298A01020</t>
  </si>
  <si>
    <t>Cummins India Ltd</t>
  </si>
  <si>
    <t>INE129A01019</t>
  </si>
  <si>
    <t>GAIL (India) Ltd</t>
  </si>
  <si>
    <t>Gas</t>
  </si>
  <si>
    <t>INE419M01027</t>
  </si>
  <si>
    <t>TD Power Systems Ltd</t>
  </si>
  <si>
    <t>INE00M201021</t>
  </si>
  <si>
    <t>Sterling and Wilson Renewable Energy Ltd</t>
  </si>
  <si>
    <t>INE134E01011</t>
  </si>
  <si>
    <t>Power Finance Corporation Ltd</t>
  </si>
  <si>
    <t>INE646L01027</t>
  </si>
  <si>
    <t>Interglobe Aviation Ltd</t>
  </si>
  <si>
    <t>INE152M01016</t>
  </si>
  <si>
    <t>Triveni Turbine Ltd</t>
  </si>
  <si>
    <t>INE372A01015</t>
  </si>
  <si>
    <t>Apar Industries Ltd</t>
  </si>
  <si>
    <t>INE742F01042</t>
  </si>
  <si>
    <t>Adani Ports and Special Economic Zone Ltd</t>
  </si>
  <si>
    <t>Transport Infrastructure</t>
  </si>
  <si>
    <t>INE878B01027</t>
  </si>
  <si>
    <t>KEI Industries Ltd</t>
  </si>
  <si>
    <t>INE513A01022</t>
  </si>
  <si>
    <t>Schaeffler India Ltd</t>
  </si>
  <si>
    <t>Auto Components</t>
  </si>
  <si>
    <t>INE522F01014</t>
  </si>
  <si>
    <t>Coal India Ltd</t>
  </si>
  <si>
    <t>Consumable Fuels</t>
  </si>
  <si>
    <t>INE152A01029</t>
  </si>
  <si>
    <t>Thermax Ltd</t>
  </si>
  <si>
    <t>INE749A01030</t>
  </si>
  <si>
    <t>Jindal Steel &amp; Power Ltd</t>
  </si>
  <si>
    <t>Ferrous Metals</t>
  </si>
  <si>
    <t>INE079A01024</t>
  </si>
  <si>
    <t>Ambuja Cements Ltd</t>
  </si>
  <si>
    <t>INE702C01027</t>
  </si>
  <si>
    <t>APL Apollo Tubes Ltd</t>
  </si>
  <si>
    <t>INE093I01010</t>
  </si>
  <si>
    <t>Oberoi Realty Ltd</t>
  </si>
  <si>
    <t>INE257A01026</t>
  </si>
  <si>
    <t>Bharat Heavy Electricals Ltd</t>
  </si>
  <si>
    <t>INE121J01017</t>
  </si>
  <si>
    <t>Indus Towers Ltd (Prev Bharti Infratel Ltd)</t>
  </si>
  <si>
    <t>INE029A01011</t>
  </si>
  <si>
    <t>Bharat Petroleum Corporation Ltd</t>
  </si>
  <si>
    <t>INE823G01014</t>
  </si>
  <si>
    <t>JK Cement Ltd</t>
  </si>
  <si>
    <t>INE242A01010</t>
  </si>
  <si>
    <t>Indian Oil Corporation Ltd</t>
  </si>
  <si>
    <t>INE148O01028</t>
  </si>
  <si>
    <t>Delhivery Ltd</t>
  </si>
  <si>
    <t>INE284S01014</t>
  </si>
  <si>
    <t>S.J.S. Enterprises Ltd</t>
  </si>
  <si>
    <t>INE087A01019</t>
  </si>
  <si>
    <t>Kesoram Industries Ltd</t>
  </si>
  <si>
    <t>INE340A01012</t>
  </si>
  <si>
    <t>Birla Corporation Ltd</t>
  </si>
  <si>
    <t>INE743M01012</t>
  </si>
  <si>
    <t>RHI Magnesita India Ltd</t>
  </si>
  <si>
    <t>INE616N01034</t>
  </si>
  <si>
    <t>INOX India Ltd</t>
  </si>
  <si>
    <t>INE00R701025</t>
  </si>
  <si>
    <t>Dalmia Cement (Bharat) Ltd.</t>
  </si>
  <si>
    <t>INE880J01026</t>
  </si>
  <si>
    <t>JSW Infrastructure Ltd</t>
  </si>
  <si>
    <t>INE073K01018</t>
  </si>
  <si>
    <t>Sona BLW Precision Forgings Ltd</t>
  </si>
  <si>
    <t>INE08ZM01014</t>
  </si>
  <si>
    <t>Green Panel Industries Ltd</t>
  </si>
  <si>
    <t>INE551A01022</t>
  </si>
  <si>
    <t>Engineering Services</t>
  </si>
  <si>
    <t>#</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</si>
  <si>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</si>
  <si>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</si>
  <si>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</si>
  <si>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</si>
  <si>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</si>
  <si>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</si>
  <si>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</si>
  <si>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</si>
  <si>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</si>
  <si>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</si>
  <si>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</si>
  <si>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</si>
  <si>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</si>
  <si>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</si>
  <si>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</si>
  <si>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</si>
  <si>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</si>
  <si>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</si>
  <si>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</si>
  <si>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</si>
  <si>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</si>
  <si>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</si>
  <si>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</si>
  <si>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INF173K01GU0</t>
  </si>
  <si>
    <t>Sundaram Liquid Fund - Direct Growth</t>
  </si>
  <si>
    <t>E) Others</t>
  </si>
  <si>
    <t>(a) Deposits with Commercial Banks</t>
  </si>
  <si>
    <t>(b) Share Application Money pending Allotment</t>
  </si>
  <si>
    <t>Cash and Other Net Current Assets</t>
  </si>
  <si>
    <t>Grand Total</t>
  </si>
  <si>
    <t>Notes</t>
  </si>
  <si>
    <t>a) Total securities classified as below investment grade or default provided for and its percentage to NAV</t>
  </si>
  <si>
    <t>Nil</t>
  </si>
  <si>
    <t>b) Total value and percentage of illiquid equity shares</t>
  </si>
  <si>
    <t>c) NAV  per  unit (Rupees per unit)</t>
  </si>
  <si>
    <t>At the end</t>
  </si>
  <si>
    <t>Option</t>
  </si>
  <si>
    <t>30/04/2024</t>
  </si>
  <si>
    <t>31/05/2024</t>
  </si>
  <si>
    <t>Direct Plan - Growth</t>
  </si>
  <si>
    <t>Direct Plan - Dividend</t>
  </si>
  <si>
    <t>Regular Plan - Growth</t>
  </si>
  <si>
    <t>Regular Plan - Dividend</t>
  </si>
  <si>
    <t>d) Dividend declared during the period (Rupees per unit)</t>
  </si>
  <si>
    <t>e) Total outstanding exposure in derivative instruments at the end of the period</t>
  </si>
  <si>
    <t>f) Total investments in foreign securities /ADR'S/GDR'S at the end of the period</t>
  </si>
  <si>
    <t>g) Repo in corporate debt</t>
  </si>
  <si>
    <t>h) Portfolio Turnover Ratio</t>
  </si>
  <si>
    <t>Sundaram Mid Cap Fund</t>
  </si>
  <si>
    <t>INE171A01029</t>
  </si>
  <si>
    <t>The Federal Bank Ltd</t>
  </si>
  <si>
    <t>INE303R01014</t>
  </si>
  <si>
    <t>Kalyan Jewellers India Ltd</t>
  </si>
  <si>
    <t>INE974X01010</t>
  </si>
  <si>
    <t>Tube Investments of India Ltd</t>
  </si>
  <si>
    <t>INE849A01020</t>
  </si>
  <si>
    <t>Trent Ltd</t>
  </si>
  <si>
    <t>Retailing</t>
  </si>
  <si>
    <t>INE061F01013</t>
  </si>
  <si>
    <t>Fortis Health Care Ltd</t>
  </si>
  <si>
    <t>Healthcare Services</t>
  </si>
  <si>
    <t>INE010B01027</t>
  </si>
  <si>
    <t>Zydus Lifesciences Ltd</t>
  </si>
  <si>
    <t>Pharmaceuticals &amp; Biotechnology</t>
  </si>
  <si>
    <t>INE562A01011</t>
  </si>
  <si>
    <t>Indian Bank</t>
  </si>
  <si>
    <t>INE169A01031</t>
  </si>
  <si>
    <t>Coromandel International Ltd</t>
  </si>
  <si>
    <t>Fertilizers &amp; Agrochemicals</t>
  </si>
  <si>
    <t>INE326A01037</t>
  </si>
  <si>
    <t>Lupin Ltd</t>
  </si>
  <si>
    <t>INE105A01035</t>
  </si>
  <si>
    <t>TVS Holdings Ltd</t>
  </si>
  <si>
    <t>INE813H01021</t>
  </si>
  <si>
    <t>Torrent Power Ltd</t>
  </si>
  <si>
    <t>INE226A01021</t>
  </si>
  <si>
    <t>Voltas Ltd</t>
  </si>
  <si>
    <t>INE455K01017</t>
  </si>
  <si>
    <t>Polycab India Ltd</t>
  </si>
  <si>
    <t>INE721A01013</t>
  </si>
  <si>
    <t>Shriram Finance Ltd</t>
  </si>
  <si>
    <t>INE262H01021</t>
  </si>
  <si>
    <t>Persistent Systems Ltd</t>
  </si>
  <si>
    <t>It - Software</t>
  </si>
  <si>
    <t>INE342J01019</t>
  </si>
  <si>
    <t>ZF Commercial Vehicle Control Systems I Ltd</t>
  </si>
  <si>
    <t>INE094A01015</t>
  </si>
  <si>
    <t>Hindustan Petroleum Corporation Ltd</t>
  </si>
  <si>
    <t>INE417T01026</t>
  </si>
  <si>
    <t>PB Fintech Ltd</t>
  </si>
  <si>
    <t>Financial Technology (Fintech)</t>
  </si>
  <si>
    <t>INE949L01017</t>
  </si>
  <si>
    <t>AU Small Finance Bank Ltd</t>
  </si>
  <si>
    <t>INE540L01014</t>
  </si>
  <si>
    <t>Alkem Laboratories Ltd</t>
  </si>
  <si>
    <t>INE180A01020</t>
  </si>
  <si>
    <t>Max Financial Services Ltd</t>
  </si>
  <si>
    <t>Insurance</t>
  </si>
  <si>
    <t>INE797F01020</t>
  </si>
  <si>
    <t>Jubilant Foodworks Ltd</t>
  </si>
  <si>
    <t>Leisure Services</t>
  </si>
  <si>
    <t>INE427F01016</t>
  </si>
  <si>
    <t>Chalet Hotels Ltd</t>
  </si>
  <si>
    <t>INE596I01012</t>
  </si>
  <si>
    <t>Computer Age Management Services Ltd</t>
  </si>
  <si>
    <t>Capital Markets</t>
  </si>
  <si>
    <t>INE692A01016</t>
  </si>
  <si>
    <t>Union Bank of India</t>
  </si>
  <si>
    <t>INE663F01024</t>
  </si>
  <si>
    <t>Info Edge (India) Ltd</t>
  </si>
  <si>
    <t>INE356A01018</t>
  </si>
  <si>
    <t>MphasiS Ltd</t>
  </si>
  <si>
    <t>INE027H01010</t>
  </si>
  <si>
    <t>Max Healthcare Institute Ltd</t>
  </si>
  <si>
    <t>INE591G01017</t>
  </si>
  <si>
    <t>Coforge Ltd</t>
  </si>
  <si>
    <t>INE686F01025</t>
  </si>
  <si>
    <t>United Breweries Ltd</t>
  </si>
  <si>
    <t>Beverages</t>
  </si>
  <si>
    <t>INE121A01024</t>
  </si>
  <si>
    <t>Cholamandalam Investment and Finance Company Ltd</t>
  </si>
  <si>
    <t>INE006I01046</t>
  </si>
  <si>
    <t>Astral Ltd</t>
  </si>
  <si>
    <t>INE067A01029</t>
  </si>
  <si>
    <t>CG Power and Industrial Solutions Ltd</t>
  </si>
  <si>
    <t>INE494B01023</t>
  </si>
  <si>
    <t>TVS Motor Company Ltd</t>
  </si>
  <si>
    <t>Automobiles</t>
  </si>
  <si>
    <t>INE774D01024</t>
  </si>
  <si>
    <t>Mahindra &amp; Mahindra Financial Services Ltd</t>
  </si>
  <si>
    <t>INE473B01035</t>
  </si>
  <si>
    <t>Hatsun Agro Product Ltd</t>
  </si>
  <si>
    <t>Food Products</t>
  </si>
  <si>
    <t>INE438A01022</t>
  </si>
  <si>
    <t>Apollo Tyres Ltd</t>
  </si>
  <si>
    <t>INE246F01010</t>
  </si>
  <si>
    <t>Gujarat State Petronet Ltd</t>
  </si>
  <si>
    <t>INE216P01012</t>
  </si>
  <si>
    <t>Aavas Financiers Ltd</t>
  </si>
  <si>
    <t>INE149A01033</t>
  </si>
  <si>
    <t>Cholamandalam Financial Holdings Ltd</t>
  </si>
  <si>
    <t>INE195A01028</t>
  </si>
  <si>
    <t>Supreme Industries Ltd</t>
  </si>
  <si>
    <t>INE405E01023</t>
  </si>
  <si>
    <t>UNO Minda Ltd</t>
  </si>
  <si>
    <t>INE947Q01028</t>
  </si>
  <si>
    <t>Laurus Labs Ltd</t>
  </si>
  <si>
    <t>INE335Y01020</t>
  </si>
  <si>
    <t>Indian Railway Catering &amp; Tourism Corporation Ltd</t>
  </si>
  <si>
    <t>INE872J01023</t>
  </si>
  <si>
    <t>Devyani international limited</t>
  </si>
  <si>
    <t>INE376G01013</t>
  </si>
  <si>
    <t>Biocon Ltd</t>
  </si>
  <si>
    <t>INE603J01030</t>
  </si>
  <si>
    <t>PI Industries Ltd</t>
  </si>
  <si>
    <t>INE217B01036</t>
  </si>
  <si>
    <t>Kajaria Ceramics Ltd</t>
  </si>
  <si>
    <t>INE288B01029</t>
  </si>
  <si>
    <t>Deepak Nitrite Ltd</t>
  </si>
  <si>
    <t>Chemicals &amp; Petrochemicals</t>
  </si>
  <si>
    <t>INE531A01024</t>
  </si>
  <si>
    <t>Kansai Nerolac Paints Ltd</t>
  </si>
  <si>
    <t>INE058A01010</t>
  </si>
  <si>
    <t>Sanofi India Ltd</t>
  </si>
  <si>
    <t>INE048G01026</t>
  </si>
  <si>
    <t>Navin Fluorine International Ltd</t>
  </si>
  <si>
    <t>INE575P01011</t>
  </si>
  <si>
    <t>Star Health and Allied Insurance Company Ltd</t>
  </si>
  <si>
    <t>INE670A01012</t>
  </si>
  <si>
    <t>Tata Elxsi Ltd</t>
  </si>
  <si>
    <t>INE118H01025</t>
  </si>
  <si>
    <t>BSE Ltd</t>
  </si>
  <si>
    <t>INE787D01026</t>
  </si>
  <si>
    <t>Balkrishna Industries Ltd</t>
  </si>
  <si>
    <t>INE600L01024</t>
  </si>
  <si>
    <t>Dr Lalp pathlabs Ltd</t>
  </si>
  <si>
    <t>INE844O01030</t>
  </si>
  <si>
    <t>Gujarat Gas Co Ltd</t>
  </si>
  <si>
    <t>INE811K01011</t>
  </si>
  <si>
    <t>Prestige Estates Projects Ltd</t>
  </si>
  <si>
    <t>INE010V01017</t>
  </si>
  <si>
    <t>L&amp;T Technology Services Ltd</t>
  </si>
  <si>
    <t>It - Services</t>
  </si>
  <si>
    <t>INE0Q3R04012</t>
  </si>
  <si>
    <t>Sundaram Clayton Ltd 0.1% (Preference Share) 31-Aug-2024</t>
  </si>
  <si>
    <t>Sundaram Large and Mid Cap Fund</t>
  </si>
  <si>
    <t>INE040A01034</t>
  </si>
  <si>
    <t>HDFC Bank Ltd</t>
  </si>
  <si>
    <t>INE758T01015</t>
  </si>
  <si>
    <t>Zomato Ltd</t>
  </si>
  <si>
    <t>INE238A01034</t>
  </si>
  <si>
    <t>Axis Bank Ltd</t>
  </si>
  <si>
    <t>INE009A01021</t>
  </si>
  <si>
    <t>Infosys Ltd</t>
  </si>
  <si>
    <t>INE467B01029</t>
  </si>
  <si>
    <t>Tata Consultancy Services Ltd</t>
  </si>
  <si>
    <t>INE038A01020</t>
  </si>
  <si>
    <t>Hindalco Industries Ltd</t>
  </si>
  <si>
    <t>Non - Ferrous Metals</t>
  </si>
  <si>
    <t>INE200M01021</t>
  </si>
  <si>
    <t>Varun Beverages Ltd</t>
  </si>
  <si>
    <t>INE044A01036</t>
  </si>
  <si>
    <t>Sun Pharmaceutical Industries Ltd</t>
  </si>
  <si>
    <t>INE155A01022</t>
  </si>
  <si>
    <t>Tata Motors Ltd</t>
  </si>
  <si>
    <t>INE406A01037</t>
  </si>
  <si>
    <t>Aurobindo Pharma Ltd</t>
  </si>
  <si>
    <t>INE476A01022</t>
  </si>
  <si>
    <t>Canara Bank</t>
  </si>
  <si>
    <t>INE053A01029</t>
  </si>
  <si>
    <t>The Indian Hotels Company Ltd</t>
  </si>
  <si>
    <t>INE081A01020</t>
  </si>
  <si>
    <t>Tata Steel Ltd</t>
  </si>
  <si>
    <t>INE089A01023</t>
  </si>
  <si>
    <t>Dr. Reddys Laboratories Ltd</t>
  </si>
  <si>
    <t>INE158A01026</t>
  </si>
  <si>
    <t>Hero MotoCorp Ltd</t>
  </si>
  <si>
    <t>INE154A01025</t>
  </si>
  <si>
    <t>ITC Ltd</t>
  </si>
  <si>
    <t>Diversified Fmcg</t>
  </si>
  <si>
    <t>INE745G01035</t>
  </si>
  <si>
    <t>Multi Commodity Exchange of India Ltd</t>
  </si>
  <si>
    <t>INE321T01012</t>
  </si>
  <si>
    <t>DOMS Industries Ltd</t>
  </si>
  <si>
    <t>Household Products</t>
  </si>
  <si>
    <t>INE030A01027</t>
  </si>
  <si>
    <t>Hindustan UniLever Ltd</t>
  </si>
  <si>
    <t>INE361B01024</t>
  </si>
  <si>
    <t>Divis Laboratories Ltd</t>
  </si>
  <si>
    <t>INE317I01021</t>
  </si>
  <si>
    <t>Metro Brands Ltd</t>
  </si>
  <si>
    <t>INE465A01025</t>
  </si>
  <si>
    <t>Bharat Forge Ltd</t>
  </si>
  <si>
    <t>INE893J01029</t>
  </si>
  <si>
    <t>Mold-Tek Packaging Ltd</t>
  </si>
  <si>
    <t>INE192R01011</t>
  </si>
  <si>
    <t>Avenue Supermarts Ltd</t>
  </si>
  <si>
    <t>INE095A01012</t>
  </si>
  <si>
    <t>IndusInd Bank Ltd</t>
  </si>
  <si>
    <t>INE237A01028</t>
  </si>
  <si>
    <t>Kotak Mahindra Bank Ltd</t>
  </si>
  <si>
    <t>INE280A01028</t>
  </si>
  <si>
    <t>Titan Company Ltd</t>
  </si>
  <si>
    <t>INE208A01029</t>
  </si>
  <si>
    <t>Ashok Leyland Ltd</t>
  </si>
  <si>
    <t>Agricultural, Commercial &amp; Construction Vehicles</t>
  </si>
  <si>
    <t>INE084A01016</t>
  </si>
  <si>
    <t>Bank of India</t>
  </si>
  <si>
    <t>INE761H01022</t>
  </si>
  <si>
    <t>Page Industries Ltd</t>
  </si>
  <si>
    <t>Textiles &amp; Apparels</t>
  </si>
  <si>
    <t>INE387A01021</t>
  </si>
  <si>
    <t>Sundram Fasteners Ltd</t>
  </si>
  <si>
    <t>INE296A01024</t>
  </si>
  <si>
    <t>Bajaj Finance Ltd</t>
  </si>
  <si>
    <t>INE918I01026</t>
  </si>
  <si>
    <t>Bajaj Finserv Ltd</t>
  </si>
  <si>
    <t>INE131B01039</t>
  </si>
  <si>
    <t>Relaxo Footwears Ltd</t>
  </si>
  <si>
    <t>INE634S01028</t>
  </si>
  <si>
    <t>Mankind Pharma Ltd</t>
  </si>
  <si>
    <t>Sundaram Long Term Tax Advantage Fund Series III</t>
  </si>
  <si>
    <t>INE429E01023</t>
  </si>
  <si>
    <t>Safari Industries (India) Ltd</t>
  </si>
  <si>
    <t>INE063P01018</t>
  </si>
  <si>
    <t>Equitas Small Finance Bank Limited</t>
  </si>
  <si>
    <t>INE442H01029</t>
  </si>
  <si>
    <t>Ashoka Buildcon Ltd</t>
  </si>
  <si>
    <t>INE978A01027</t>
  </si>
  <si>
    <t>Heritage Foods Ltd</t>
  </si>
  <si>
    <t>INE551W01018</t>
  </si>
  <si>
    <t>Ujjivan Small Finance Bank Ltd</t>
  </si>
  <si>
    <t>INE045A01017</t>
  </si>
  <si>
    <t>Ador Welding Ltd</t>
  </si>
  <si>
    <t>INE572A01036</t>
  </si>
  <si>
    <t>JB Chemicals &amp; Pharmaceuticals Ltd</t>
  </si>
  <si>
    <t>INE732I01013</t>
  </si>
  <si>
    <t>Angel One Ltd</t>
  </si>
  <si>
    <t>INE191H01014</t>
  </si>
  <si>
    <t>PVR INOX Ltd</t>
  </si>
  <si>
    <t>Entertainment</t>
  </si>
  <si>
    <t>INE075I01017</t>
  </si>
  <si>
    <t>Healthcare Global Enterprises Ltd</t>
  </si>
  <si>
    <t>INE806T01012</t>
  </si>
  <si>
    <t>Sapphire Foods India Ltd</t>
  </si>
  <si>
    <t>INE477A01020</t>
  </si>
  <si>
    <t>Can Fin Homes Ltd</t>
  </si>
  <si>
    <t>INE717A01029</t>
  </si>
  <si>
    <t>Kennametal India Ltd</t>
  </si>
  <si>
    <t>INE679A01013</t>
  </si>
  <si>
    <t>CSB Bank Ltd</t>
  </si>
  <si>
    <t>INE274F01020</t>
  </si>
  <si>
    <t>Westlife Foodworld Ltd</t>
  </si>
  <si>
    <t>INE043D01016</t>
  </si>
  <si>
    <t>IDFC Ltd</t>
  </si>
  <si>
    <t>INE741K01010</t>
  </si>
  <si>
    <t>Creditaccess Grameen Ltd</t>
  </si>
  <si>
    <t>INE211B01039</t>
  </si>
  <si>
    <t>The Phoenix Mills Ltd</t>
  </si>
  <si>
    <t>INE00WC01027</t>
  </si>
  <si>
    <t>Affle (India) Ltd</t>
  </si>
  <si>
    <t>INE126A01031</t>
  </si>
  <si>
    <t>EID Parry India Ltd</t>
  </si>
  <si>
    <t>INE348B01021</t>
  </si>
  <si>
    <t>Century Plyboards (India) Ltd</t>
  </si>
  <si>
    <t>INE120A01034</t>
  </si>
  <si>
    <t>Carborundum Universal Ltd</t>
  </si>
  <si>
    <t>INE295F01017</t>
  </si>
  <si>
    <t>Butterfly Gandhimathi Appliances Ltd</t>
  </si>
  <si>
    <t>INE914M01019</t>
  </si>
  <si>
    <t>Aster DM Healthcare Ltd</t>
  </si>
  <si>
    <t>INE00IN01015</t>
  </si>
  <si>
    <t>Stove Kraft Ltd</t>
  </si>
  <si>
    <t>INE481N01025</t>
  </si>
  <si>
    <t>Home First Finance Company Ltd</t>
  </si>
  <si>
    <t>INE285J01028</t>
  </si>
  <si>
    <t>SIS Ltd</t>
  </si>
  <si>
    <t>Commercial Services &amp; Supplies</t>
  </si>
  <si>
    <t>INE688A01022</t>
  </si>
  <si>
    <t>Transport Corporation of India Ltd</t>
  </si>
  <si>
    <t>INE199A01012</t>
  </si>
  <si>
    <t>Procter &amp; Gamble Health Ltd</t>
  </si>
  <si>
    <t>INE227C01017</t>
  </si>
  <si>
    <t>MM Forgings Ltd</t>
  </si>
  <si>
    <t>INE299U01018</t>
  </si>
  <si>
    <t>Crompton Greaves Consumer Electricals Ltd</t>
  </si>
  <si>
    <t>INE0Q3R01026</t>
  </si>
  <si>
    <t>Sundaram Clayton Ltd</t>
  </si>
  <si>
    <t>INE586B01026</t>
  </si>
  <si>
    <t>Taj GVK Hotels &amp; Resorts Ltd</t>
  </si>
  <si>
    <t>INE296E01026</t>
  </si>
  <si>
    <t>Rajapalayam Mills Ltd</t>
  </si>
  <si>
    <t>Sundaram Long Term Tax Advantage Fund Series IV</t>
  </si>
  <si>
    <t>Sundaram Long Term Tax Advantage Fund Series-I</t>
  </si>
  <si>
    <t>IN9155A01020</t>
  </si>
  <si>
    <t>INE028A01039</t>
  </si>
  <si>
    <t>Bank of Baroda</t>
  </si>
  <si>
    <t>INE123W01016</t>
  </si>
  <si>
    <t>SBI Life Insurance Company Ltd</t>
  </si>
  <si>
    <t>INE860A01027</t>
  </si>
  <si>
    <t>HCL Technologies Ltd</t>
  </si>
  <si>
    <t>INE059A01026</t>
  </si>
  <si>
    <t>Cipla Ltd</t>
  </si>
  <si>
    <t>INE192A01025</t>
  </si>
  <si>
    <t>TATA Consumer Products Ltd</t>
  </si>
  <si>
    <t>Agricultural Food &amp; Other Products</t>
  </si>
  <si>
    <t>IN9397D01014</t>
  </si>
  <si>
    <t>Sundaram Long Term Tax Advantage Fund Series-II</t>
  </si>
  <si>
    <t>INE075A01022</t>
  </si>
  <si>
    <t>Wipro Ltd</t>
  </si>
  <si>
    <t>Sundaram Long Term Micro Cap Tax Advantage Fund Series III</t>
  </si>
  <si>
    <t>INE220B01022</t>
  </si>
  <si>
    <t>Kalpataru Projects International Ltd</t>
  </si>
  <si>
    <t>INE421D01022</t>
  </si>
  <si>
    <t>CCL Products (India) Ltd</t>
  </si>
  <si>
    <t>INE782A01015</t>
  </si>
  <si>
    <t>Johnson Controls-Hitachi AirConditioning India Ltd</t>
  </si>
  <si>
    <t>INE386C01029</t>
  </si>
  <si>
    <t>Astra Microwave Products Ltd</t>
  </si>
  <si>
    <t>Sundaram Long Term Micro Cap Tax Advantage Fund Series IV</t>
  </si>
  <si>
    <t>Sundaram Long Term Micro Cap Tax Advantage Fund Series V</t>
  </si>
  <si>
    <t>Sundaram Long Term Micro Cap Tax Advantage Fund Series VI</t>
  </si>
  <si>
    <t>Sundaram Small Cap Fund</t>
  </si>
  <si>
    <t>INE944F01028</t>
  </si>
  <si>
    <t>Radico Khaitan Ltd</t>
  </si>
  <si>
    <t>INE671H01015</t>
  </si>
  <si>
    <t>Sobha Developers Ltd</t>
  </si>
  <si>
    <t>INE03QK01018</t>
  </si>
  <si>
    <t>Suven Pharmaceuticals Ltd</t>
  </si>
  <si>
    <t>INE0CLI01024</t>
  </si>
  <si>
    <t>Rate Gain Travel Technologies Ltd</t>
  </si>
  <si>
    <t>INE136B01020</t>
  </si>
  <si>
    <t>Cyient Ltd</t>
  </si>
  <si>
    <t>INE725G01011</t>
  </si>
  <si>
    <t>ICRA Ltd</t>
  </si>
  <si>
    <t>INE136S01016</t>
  </si>
  <si>
    <t>Neogen Chemicals Ltd</t>
  </si>
  <si>
    <t>INE684F01012</t>
  </si>
  <si>
    <t>Firstsource Solutions Ltd</t>
  </si>
  <si>
    <t>INE548C01032</t>
  </si>
  <si>
    <t>Emami Ltd</t>
  </si>
  <si>
    <t>Personal Products</t>
  </si>
  <si>
    <t>INE177F01017</t>
  </si>
  <si>
    <t>Kovai Medical Center &amp; Hospital Ltd</t>
  </si>
  <si>
    <t>INE602W01019</t>
  </si>
  <si>
    <t>Senco Gold Ltd</t>
  </si>
  <si>
    <t>INE930H01031</t>
  </si>
  <si>
    <t>K.P.R. Mill Ltd</t>
  </si>
  <si>
    <t>INE098F01031</t>
  </si>
  <si>
    <t>Amrutanjan Health Care Ltd</t>
  </si>
  <si>
    <t>INE142Z01019</t>
  </si>
  <si>
    <t>Orient Electric Ltd</t>
  </si>
  <si>
    <t>INE836A01035</t>
  </si>
  <si>
    <t>Birlasoft Ltd</t>
  </si>
  <si>
    <t>INE322A01010</t>
  </si>
  <si>
    <t>Gillette India Ltd</t>
  </si>
  <si>
    <t>INE736A01011</t>
  </si>
  <si>
    <t>Central Depository Services (India) Ltd</t>
  </si>
  <si>
    <t>INE119A01028</t>
  </si>
  <si>
    <t>Balrampur Chini Mills Ltd</t>
  </si>
  <si>
    <t>INE094J01016</t>
  </si>
  <si>
    <t>UTI Asset Management Co Ltd</t>
  </si>
  <si>
    <t>INE342G01023</t>
  </si>
  <si>
    <t>NIIT Learning Systems Ltd</t>
  </si>
  <si>
    <t>Other Consumer Services</t>
  </si>
  <si>
    <t>INE00F201020</t>
  </si>
  <si>
    <t>Prudent Corporate Advisory Services Ltd</t>
  </si>
  <si>
    <t>INE109C01017</t>
  </si>
  <si>
    <t>Arman Financial Services Ltd</t>
  </si>
  <si>
    <t>INE04I401011</t>
  </si>
  <si>
    <t>KPIT Technologies Ltd</t>
  </si>
  <si>
    <t>INE456Z01021</t>
  </si>
  <si>
    <t>Medi Assist Healthcare Services Ltd</t>
  </si>
  <si>
    <t>INE586V01016</t>
  </si>
  <si>
    <t>TCI Express Ltd</t>
  </si>
  <si>
    <t>INE739E01017</t>
  </si>
  <si>
    <t>Cera Sanitaryware Ltd</t>
  </si>
  <si>
    <t>Sundaram Aggressive Hybrid Fund</t>
  </si>
  <si>
    <t>INE854D01024</t>
  </si>
  <si>
    <t>United Spirits Ltd</t>
  </si>
  <si>
    <t>INE917I01010</t>
  </si>
  <si>
    <t>Bajaj Auto Ltd</t>
  </si>
  <si>
    <t>INE101A01026</t>
  </si>
  <si>
    <t>Mahindra &amp; Mahindra Ltd</t>
  </si>
  <si>
    <t>INE047A01021</t>
  </si>
  <si>
    <t>Grasim Industries Ltd</t>
  </si>
  <si>
    <t>INE482A01020</t>
  </si>
  <si>
    <t>Ceat Ltd</t>
  </si>
  <si>
    <t>INE726G01019</t>
  </si>
  <si>
    <t>ICICI Prudential Life Insurance Company Ltd</t>
  </si>
  <si>
    <t>INE183A01024</t>
  </si>
  <si>
    <t>Finolex Industries Ltd</t>
  </si>
  <si>
    <t>INE585B01010</t>
  </si>
  <si>
    <t>Maruti Suzuki India Ltd</t>
  </si>
  <si>
    <t>INE669C01036</t>
  </si>
  <si>
    <t>Tech Mahindra Ltd</t>
  </si>
  <si>
    <t>INE395N01027</t>
  </si>
  <si>
    <t>TVS Supply Chain Solutions Ltd</t>
  </si>
  <si>
    <t>INE852S01026</t>
  </si>
  <si>
    <t>INE261F08DX0</t>
  </si>
  <si>
    <t>National Bank for Agriculture &amp; Rural Development - 7.58% - 31/07/2026</t>
  </si>
  <si>
    <t>CRISIL AAA</t>
  </si>
  <si>
    <t>INE296A07SV1</t>
  </si>
  <si>
    <t>Bajaj Finance Ltd - 7.82% - 31/01/2034</t>
  </si>
  <si>
    <t>INE134E08MB9</t>
  </si>
  <si>
    <t>Power Finance Corporation Ltd - 7.82% - 06/03/2038**</t>
  </si>
  <si>
    <t>INE115A07QH6</t>
  </si>
  <si>
    <t>LIC Housing Finance Ltd - 8.025% - 23/03/2033**</t>
  </si>
  <si>
    <t>INE0KUG08027</t>
  </si>
  <si>
    <t>National Bank for Financing Infrastructure and Development - 7.65% - 22/12/2038**</t>
  </si>
  <si>
    <t>INE556F08KM1</t>
  </si>
  <si>
    <t>Small Industries Development Bank of India - 7.79% - 14/05/2027**</t>
  </si>
  <si>
    <t>INE261F08EF5</t>
  </si>
  <si>
    <t>National Bank for Agriculture &amp; Rural Development - 7.8% - 15/03/2027**</t>
  </si>
  <si>
    <t>ICRA AAA</t>
  </si>
  <si>
    <t>INE134E08MX3</t>
  </si>
  <si>
    <t>Power Finance Corporation Ltd - 7.6% - 13/04/2029**</t>
  </si>
  <si>
    <t>INE261F08DV4</t>
  </si>
  <si>
    <t>National Bank for Agriculture &amp; Rural Development - 7.62% - 31/01/2028**</t>
  </si>
  <si>
    <t>INE556F08KH1</t>
  </si>
  <si>
    <t>Small Industries Development Bank of India - 7.43% - 31/08/2026</t>
  </si>
  <si>
    <t>INE020B08906</t>
  </si>
  <si>
    <t>REC LTD - 8.27% - 06/02/2025</t>
  </si>
  <si>
    <t>INE053F08338</t>
  </si>
  <si>
    <t>Indian Railway Finance Corporation Ltd - 7.68% - 24/11/2026</t>
  </si>
  <si>
    <t>INE053F08296</t>
  </si>
  <si>
    <t>Indian Railway Finance Corporation Ltd - 7.74% - 15/04/2038**</t>
  </si>
  <si>
    <t>INE020B08EG2</t>
  </si>
  <si>
    <t>REC LTD - 7.69% - 31/03/2033**</t>
  </si>
  <si>
    <t>INE134E08MJ2</t>
  </si>
  <si>
    <t>Power Finance Corporation Ltd - 7.77% - 15/04/2028**</t>
  </si>
  <si>
    <t>INE040A08666</t>
  </si>
  <si>
    <t>HDFC Bank Ltd (Prev HDFC Ltd) - 7.8% - 03/05/2033**</t>
  </si>
  <si>
    <t>INE134E08MC7</t>
  </si>
  <si>
    <t>Power Finance Corporation Ltd - 7.77% - 15/07/2026**</t>
  </si>
  <si>
    <t>INE071G07587</t>
  </si>
  <si>
    <t>ICICI Home Finance Company Ltd - 8% - 28/06/2024**</t>
  </si>
  <si>
    <t>INE115A07QD5</t>
  </si>
  <si>
    <t>LIC Housing Finance Ltd - 7.82% - 28/11/2025**</t>
  </si>
  <si>
    <t>INE041007100</t>
  </si>
  <si>
    <t>Embassy Office Parks REIT - 7.77% - 05/06/2025**</t>
  </si>
  <si>
    <t>INE752E08734</t>
  </si>
  <si>
    <t>Power Grid Corporation of India Ltd - 7.35% - 12/03/2034**</t>
  </si>
  <si>
    <t>INE261F08DP6</t>
  </si>
  <si>
    <t>National Bank for Agriculture &amp; Rural Development - 7.35% - 08/07/2025**</t>
  </si>
  <si>
    <t>INE040A08989</t>
  </si>
  <si>
    <t>HDFC Bank Ltd (Prev HDFC Ltd) - 7.35% - 10/02/2025**</t>
  </si>
  <si>
    <t>INE134E08LO4</t>
  </si>
  <si>
    <t>Power Finance Corporation Ltd - 7.13% - 08/08/2025**</t>
  </si>
  <si>
    <t>INE115A07PU1</t>
  </si>
  <si>
    <t>LIC Housing Finance Ltd - 6.25% - 20/06/2025**</t>
  </si>
  <si>
    <t>INE062A08256</t>
  </si>
  <si>
    <t>INE115A07PI6</t>
  </si>
  <si>
    <t>LIC Housing Finance Ltd - 6.17% - 03/09/2026</t>
  </si>
  <si>
    <t>INE018A08BA7</t>
  </si>
  <si>
    <t>Larsen &amp; Toubro Ltd - 7.7% - 28/04/2025**</t>
  </si>
  <si>
    <t>INE020B08EI8</t>
  </si>
  <si>
    <t>REC LTD - 7.51% - 31/07/2026**</t>
  </si>
  <si>
    <t>INE557F08FS6</t>
  </si>
  <si>
    <t>National Housing Bank  - 7.4% - 16/07/2026**</t>
  </si>
  <si>
    <t>INE020B08EL2</t>
  </si>
  <si>
    <t>REC LTD - 7.44% - 30/04/2026</t>
  </si>
  <si>
    <t>INE556F08KE8</t>
  </si>
  <si>
    <t>Small Industries Development Bank of India - 7.47% - 25/11/2025**</t>
  </si>
  <si>
    <t>INE040A08922</t>
  </si>
  <si>
    <t>HDFC Bank Ltd (Prev HDFC Ltd) - 7.8% - 02/06/2025**</t>
  </si>
  <si>
    <t>INE261F08DF7</t>
  </si>
  <si>
    <t>National Bank for Agriculture &amp; Rural Development - 5.27% - 23/07/2024</t>
  </si>
  <si>
    <t>IN0020230085</t>
  </si>
  <si>
    <t>7.18%  Government Securities - 14/08/2033</t>
  </si>
  <si>
    <t>Sovereign</t>
  </si>
  <si>
    <t>IN0020240027</t>
  </si>
  <si>
    <t>7.23% Central Government Securities 15/04/2039</t>
  </si>
  <si>
    <t>IN0020220037</t>
  </si>
  <si>
    <t>7.38% Central Government Securities 20/06/2027</t>
  </si>
  <si>
    <t>IN0020230077</t>
  </si>
  <si>
    <t>7.18%  Government Securities - 24/07/2037</t>
  </si>
  <si>
    <t>IN0020220011</t>
  </si>
  <si>
    <t>IN0020230101</t>
  </si>
  <si>
    <t>7.37% Government Securities-23/10/2028</t>
  </si>
  <si>
    <t>IN0020210160</t>
  </si>
  <si>
    <t>IN3120230484</t>
  </si>
  <si>
    <t>7.44% Tamil Nadu State Government Securities -20/03/2034</t>
  </si>
  <si>
    <t>IN0020230051</t>
  </si>
  <si>
    <t>7.30% Government Securities - 19/06/2053</t>
  </si>
  <si>
    <t>IN2220150030</t>
  </si>
  <si>
    <t>8.25% Maharashtra State Development Loan 10/06/2025</t>
  </si>
  <si>
    <t>INE115A14EX5</t>
  </si>
  <si>
    <t>LIC Housing Finance Ltd - 21/03/2025**</t>
  </si>
  <si>
    <t>CRISIL A1+</t>
  </si>
  <si>
    <t>Individual &amp; HUF</t>
  </si>
  <si>
    <t>Others</t>
  </si>
  <si>
    <t>Sundaram Arbitrage Fund</t>
  </si>
  <si>
    <t>INE271C01023</t>
  </si>
  <si>
    <t>DLF Ltd</t>
  </si>
  <si>
    <t>INE522D01027</t>
  </si>
  <si>
    <t>Manappuram Finance Ltd</t>
  </si>
  <si>
    <t>INE669E01016</t>
  </si>
  <si>
    <t>Vodafone Idea Ltd</t>
  </si>
  <si>
    <t>INE012A01025</t>
  </si>
  <si>
    <t>ACC Ltd</t>
  </si>
  <si>
    <t>INE016A01026</t>
  </si>
  <si>
    <t>Dabur India Ltd</t>
  </si>
  <si>
    <t>INE674K01013</t>
  </si>
  <si>
    <t>Aditya Birla Capital Ltd</t>
  </si>
  <si>
    <t>Stock Future</t>
  </si>
  <si>
    <t>IN0020230119</t>
  </si>
  <si>
    <t>IN002023Z273</t>
  </si>
  <si>
    <t>IN002023Z307</t>
  </si>
  <si>
    <t>IN002023Z315</t>
  </si>
  <si>
    <t>Margin Money For Derivatives</t>
  </si>
  <si>
    <t>Sundaram Balanced Advantage Fund</t>
  </si>
  <si>
    <t>INE256A01028</t>
  </si>
  <si>
    <t>Zee Entertainment Enterprises Ltd</t>
  </si>
  <si>
    <t>INE628A01036</t>
  </si>
  <si>
    <t>UPL Ltd</t>
  </si>
  <si>
    <t>INE020B08FD6</t>
  </si>
  <si>
    <t>REC LTD - 7.58% - 31/05/2029</t>
  </si>
  <si>
    <t>IN0020230135</t>
  </si>
  <si>
    <t>IN0020230036</t>
  </si>
  <si>
    <t>7.17% Government Securities - 17/04/20230</t>
  </si>
  <si>
    <t>-</t>
  </si>
  <si>
    <t>INE848E01016</t>
  </si>
  <si>
    <t>NHPC Ltd</t>
  </si>
  <si>
    <t>INE472A01039</t>
  </si>
  <si>
    <t>Blue Star Ltd</t>
  </si>
  <si>
    <t>INE486A01021</t>
  </si>
  <si>
    <t>CESC Ltd</t>
  </si>
  <si>
    <t>INE0J1Y01017</t>
  </si>
  <si>
    <t>LIC of India Ltd</t>
  </si>
  <si>
    <t>INE216A01030</t>
  </si>
  <si>
    <t>Britannia Industries Ltd</t>
  </si>
  <si>
    <t>INE710A01016</t>
  </si>
  <si>
    <t>VST Industries Ltd</t>
  </si>
  <si>
    <t>Cigarettes &amp; Tobacco Products</t>
  </si>
  <si>
    <t>IDIA00069477</t>
  </si>
  <si>
    <t>INE759J01022</t>
  </si>
  <si>
    <t>IDIA00069480</t>
  </si>
  <si>
    <t>INE02CF01010</t>
  </si>
  <si>
    <t>INE216A08027</t>
  </si>
  <si>
    <t>Britannia Industries Ltd - 5.5% - 03/06/2024**</t>
  </si>
  <si>
    <t>Sundaram Equity Savings Fund</t>
  </si>
  <si>
    <t>INE451A01017</t>
  </si>
  <si>
    <t>Force Motors Ltd</t>
  </si>
  <si>
    <t>INE795G01014</t>
  </si>
  <si>
    <t>HDFC Life Insurance Company Ltd</t>
  </si>
  <si>
    <t>INE142M01025</t>
  </si>
  <si>
    <t>Tata Technologies Ltd</t>
  </si>
  <si>
    <t>INE205A01025</t>
  </si>
  <si>
    <t>Vedanta Ltd</t>
  </si>
  <si>
    <t>Diversified Metals</t>
  </si>
  <si>
    <t>INE0BV301023</t>
  </si>
  <si>
    <t>CE Info Systems Private Limited</t>
  </si>
  <si>
    <t>INE227W01023</t>
  </si>
  <si>
    <t>Clean Science &amp; Technology Ltd</t>
  </si>
  <si>
    <t>INE021A01026</t>
  </si>
  <si>
    <t>Asian Paints Ltd</t>
  </si>
  <si>
    <t>INE019A01038</t>
  </si>
  <si>
    <t>JSW Steel Ltd</t>
  </si>
  <si>
    <t>INE160A01022</t>
  </si>
  <si>
    <t>Punjab National Bank</t>
  </si>
  <si>
    <t>INE261F08EA6</t>
  </si>
  <si>
    <t>National Bank for Agriculture &amp; Rural Development - 7.5% - 31/08/2026</t>
  </si>
  <si>
    <t>IN0020200112</t>
  </si>
  <si>
    <t>IN0020200278</t>
  </si>
  <si>
    <t>IN2220150022</t>
  </si>
  <si>
    <t>8.14% Maharashtra State Development Loan 27/05/2025</t>
  </si>
  <si>
    <t>IN002023Z422</t>
  </si>
  <si>
    <t>Sundaram Focused  Fund</t>
  </si>
  <si>
    <t>INE239A01024</t>
  </si>
  <si>
    <t>Nestle India Ltd</t>
  </si>
  <si>
    <t>Sundaram Multi Cap Fund</t>
  </si>
  <si>
    <t>INE371P01015</t>
  </si>
  <si>
    <t>Amber Enterprises India Ltd</t>
  </si>
  <si>
    <t>INE176B01034</t>
  </si>
  <si>
    <t>Havells India Ltd</t>
  </si>
  <si>
    <t>INE112L01020</t>
  </si>
  <si>
    <t>Metropolis Healthcare Ltd</t>
  </si>
  <si>
    <t>INE147E01013</t>
  </si>
  <si>
    <t>INE348C01011</t>
  </si>
  <si>
    <t>Paper, Forest &amp; Jute Products</t>
  </si>
  <si>
    <t>INE431E01011</t>
  </si>
  <si>
    <t>Healthcare Equipment &amp; Supplies</t>
  </si>
  <si>
    <t>INE604A01011</t>
  </si>
  <si>
    <t>INE406B01019</t>
  </si>
  <si>
    <t>IDIA00069359</t>
  </si>
  <si>
    <t>IDIA00069356</t>
  </si>
  <si>
    <t>Sundaram Nifty 100 Equal Weight Fund</t>
  </si>
  <si>
    <t>INE814H01011</t>
  </si>
  <si>
    <t>Adani Power Ltd</t>
  </si>
  <si>
    <t>INE775A01035</t>
  </si>
  <si>
    <t>Samvardhana Motherson International Ltd</t>
  </si>
  <si>
    <t>INE053F01010</t>
  </si>
  <si>
    <t>Indian Railway Finance Corporation Ltd</t>
  </si>
  <si>
    <t>INE196A01026</t>
  </si>
  <si>
    <t>Marico Ltd</t>
  </si>
  <si>
    <t>INE066A01021</t>
  </si>
  <si>
    <t>Eicher Motors Ltd</t>
  </si>
  <si>
    <t>INE399L01023</t>
  </si>
  <si>
    <t>Adani Total Gas Ltd</t>
  </si>
  <si>
    <t>INE931S01010</t>
  </si>
  <si>
    <t>Adani Energy Solutions Ltd</t>
  </si>
  <si>
    <t>INE423A01024</t>
  </si>
  <si>
    <t>Adani Enterprises</t>
  </si>
  <si>
    <t>Metals &amp; Minerals Trading</t>
  </si>
  <si>
    <t>INE102D01028</t>
  </si>
  <si>
    <t>Godrej Consumer Products Ltd</t>
  </si>
  <si>
    <t>INE685A01028</t>
  </si>
  <si>
    <t>Torrent Pharmaceuticals Ltd</t>
  </si>
  <si>
    <t>INE364U01010</t>
  </si>
  <si>
    <t>Adani Green Energy Ltd</t>
  </si>
  <si>
    <t>INE323A01026</t>
  </si>
  <si>
    <t>Bosch Ltd</t>
  </si>
  <si>
    <t>INE318A01026</t>
  </si>
  <si>
    <t>Pidilite Industries Ltd</t>
  </si>
  <si>
    <t>INE758E01017</t>
  </si>
  <si>
    <t>Jio Financial Services Ltd</t>
  </si>
  <si>
    <t>INE018E01016</t>
  </si>
  <si>
    <t>SBI Cards and Payment Services Ltd</t>
  </si>
  <si>
    <t>INE259A01022</t>
  </si>
  <si>
    <t>Colgate Palmolive (India) Ltd</t>
  </si>
  <si>
    <t>INE070A01015</t>
  </si>
  <si>
    <t>Shree Cement Ltd</t>
  </si>
  <si>
    <t>INE765G01017</t>
  </si>
  <si>
    <t>ICICI Lombard General Insurance Company Ltd</t>
  </si>
  <si>
    <t>INE118A01012</t>
  </si>
  <si>
    <t>Bajaj Holdings &amp; Investment Ltd</t>
  </si>
  <si>
    <t>INE214T01019</t>
  </si>
  <si>
    <t>LTIMindtree Ltd</t>
  </si>
  <si>
    <t>INE437A01024</t>
  </si>
  <si>
    <t>Apollo Hospitals Enterprise Ltd</t>
  </si>
  <si>
    <t>INE647A01010</t>
  </si>
  <si>
    <t>SRF Ltd</t>
  </si>
  <si>
    <t>INE463A01038</t>
  </si>
  <si>
    <t>Berger Paints (I) Ltd</t>
  </si>
  <si>
    <t>Sundaram ELSS Tax Saver Fund</t>
  </si>
  <si>
    <t>INE258A01016</t>
  </si>
  <si>
    <t>BEML Ltd</t>
  </si>
  <si>
    <t>INE571A01038</t>
  </si>
  <si>
    <t>IPCA Laboratories Ltd</t>
  </si>
  <si>
    <t>INE176A01028</t>
  </si>
  <si>
    <t>Bata India Ltd</t>
  </si>
  <si>
    <t>INE768C01010</t>
  </si>
  <si>
    <t>Zydus Wellness Ltd</t>
  </si>
  <si>
    <t>Sundaram Consumption Fund</t>
  </si>
  <si>
    <t>INE02YR01019</t>
  </si>
  <si>
    <t>Electronics Mart India Ltd</t>
  </si>
  <si>
    <t>INE0KCE01017</t>
  </si>
  <si>
    <t>Eureka Forbes Ltd</t>
  </si>
  <si>
    <t>Sundaram Services Fund</t>
  </si>
  <si>
    <t>INE763G01038</t>
  </si>
  <si>
    <t>ICICI Securities Ltd</t>
  </si>
  <si>
    <t>INE203G01027</t>
  </si>
  <si>
    <t>Indraprastha Gas Ltd</t>
  </si>
  <si>
    <t>MU0295S00016</t>
  </si>
  <si>
    <t>Sundaram Diversified Equity</t>
  </si>
  <si>
    <t>Sundaram Large Cap Fund</t>
  </si>
  <si>
    <t>INE179A01014</t>
  </si>
  <si>
    <t>Procter &amp; Gamble Hygiene and Health Care Ltd</t>
  </si>
  <si>
    <t>Sundaram Flexi Cap Fund</t>
  </si>
  <si>
    <t>Sundaram Financial Services Opportunities Fund</t>
  </si>
  <si>
    <t>Institutional Plan - Growth</t>
  </si>
  <si>
    <t>Sundaram Multi Asset Allocation Fund</t>
  </si>
  <si>
    <t>INF204KB17I5</t>
  </si>
  <si>
    <t>Nippon India ETF Gold Bees</t>
  </si>
  <si>
    <t>INF200KA16D8</t>
  </si>
  <si>
    <t>SBI-ETF GOLD</t>
  </si>
  <si>
    <t>INF179KC1981</t>
  </si>
  <si>
    <t>HDFC Gold Exchange Traded Fund</t>
  </si>
  <si>
    <t>INF174KA1HJ8</t>
  </si>
  <si>
    <t>Kotak Mutual Fund - Gold Exchange Traded Fund</t>
  </si>
  <si>
    <t>INF740KA1SW3</t>
  </si>
  <si>
    <t>DSP-GOLD ETF</t>
  </si>
  <si>
    <t>Monthly Portfolio Statement for the month ended 31 May 2024</t>
  </si>
  <si>
    <t>YTM (%)</t>
  </si>
  <si>
    <t>Rating / Industry</t>
  </si>
  <si>
    <t>Mkt Value Rs. in Lacs</t>
  </si>
  <si>
    <t>YTM (%)*</t>
  </si>
  <si>
    <t>Yield to call date %</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</si>
  <si>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</si>
  <si>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</si>
  <si>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</si>
  <si>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</si>
  <si>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</si>
  <si>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At the beginning</t>
  </si>
  <si>
    <t>Direct Plan - IDCW</t>
  </si>
  <si>
    <t>Regular Plan - IDCW</t>
  </si>
  <si>
    <t>d) IDCW declared during the period (Rupees per unit)</t>
  </si>
  <si>
    <t>Direct Plan - Halfyearly IDCW</t>
  </si>
  <si>
    <t>Regular Plan - Halfyearly IDCW</t>
  </si>
  <si>
    <t>Direct Plan - Monthly IDCW</t>
  </si>
  <si>
    <t>Direct Plan - Quarterly IDCW</t>
  </si>
  <si>
    <t>Regular Plan - Monthly IDCW</t>
  </si>
  <si>
    <t>Regular Plan - Quarterly IDCW</t>
  </si>
  <si>
    <t>Institutional Plan - IDCW</t>
  </si>
  <si>
    <t>Sundaram Global Brand Fund</t>
  </si>
  <si>
    <t>SG9999013908</t>
  </si>
  <si>
    <t>Sundaram Global Brand Fund - Master Class</t>
  </si>
  <si>
    <t>Chennai Super Kings Ltd @</t>
  </si>
  <si>
    <t>(f) Convertible Debenture</t>
  </si>
  <si>
    <t>INE121A08PJ0</t>
  </si>
  <si>
    <t>7.5% Cholamandalam Investment and Company Ltd - 30/09/2026</t>
  </si>
  <si>
    <t>Unrated</t>
  </si>
  <si>
    <t>INE0GGX23010</t>
  </si>
  <si>
    <t>Power Grid Infrastructure Investment Trust (InvIT)</t>
  </si>
  <si>
    <t>INE041025011</t>
  </si>
  <si>
    <t>Embassy Office Parks (REIT)</t>
  </si>
  <si>
    <t>Vodafone Idea Ltd (Prev:Idea Cellular Ltd) JUN-2024</t>
  </si>
  <si>
    <t>Punjab National Bank JUN-2024</t>
  </si>
  <si>
    <t>Vedanta Ltd Pre Sesa Sterlite Ltd (Prvsly Sesa Goa Ltd) JUN-2024</t>
  </si>
  <si>
    <t>JSW Steel Limited June 2024</t>
  </si>
  <si>
    <t>Infosys Limited June 2024</t>
  </si>
  <si>
    <t>Info Edge (India) Limited June 2024</t>
  </si>
  <si>
    <t>Bharti Airtel Limited June 2024</t>
  </si>
  <si>
    <t>Hindustan Aeronautics Limited June 2024</t>
  </si>
  <si>
    <t>Shriram Finance Limited June 2024</t>
  </si>
  <si>
    <t xml:space="preserve">	Tata Steel Limited June 2024</t>
  </si>
  <si>
    <t>Bajaj Finance Limited June 2024</t>
  </si>
  <si>
    <t>TVS Motor Company Limited June 2024</t>
  </si>
  <si>
    <t>Reliance Industries Limited June 2024</t>
  </si>
  <si>
    <t>HDFC Bank Limited June 2024</t>
  </si>
  <si>
    <t>Axis Bank Limited June 2024</t>
  </si>
  <si>
    <t>Larsen &amp; Toubro Limited June 2024</t>
  </si>
  <si>
    <t xml:space="preserve">	Mahindra &amp; Mahindra Limited June 2024</t>
  </si>
  <si>
    <t>Bharat Forge Limited June 2024</t>
  </si>
  <si>
    <t>Ambuja Cements Limited June 2024</t>
  </si>
  <si>
    <t>Asian Paints Limited June 2024</t>
  </si>
  <si>
    <t>Bajaj Finserv Limited June 2024</t>
  </si>
  <si>
    <t>Sun Pharmaceutical Industries Limited June 2024</t>
  </si>
  <si>
    <t xml:space="preserve">	United Spirits Limited June 2024</t>
  </si>
  <si>
    <t>ACC Limited June 2024</t>
  </si>
  <si>
    <t>DLF Limited June 2024</t>
  </si>
  <si>
    <t>NTPC Limited June 2024</t>
  </si>
  <si>
    <t>HDFC Life Insurance Company Limited June 2024</t>
  </si>
  <si>
    <t>Interglobe Aviation Ltd June 2024</t>
  </si>
  <si>
    <t>Aurobindo Pharma Limited June 2024</t>
  </si>
  <si>
    <t>HCL Technologies Limited June 2024</t>
  </si>
  <si>
    <t>Hindustan Petroleum Corpn Limited June 2024</t>
  </si>
  <si>
    <t>Hindalco Industries Limited June 2024</t>
  </si>
  <si>
    <t>Bank of Baroda June 2024</t>
  </si>
  <si>
    <t>ICICI Bank Limited June 2024</t>
  </si>
  <si>
    <t>Maruti Suzuki India Limited June 2024</t>
  </si>
  <si>
    <t xml:space="preserve">	Hindustan Unilever Limited June 2024</t>
  </si>
  <si>
    <t>Tata Motors Limited June 2024</t>
  </si>
  <si>
    <t>IndusInd Bank Limited June 2024</t>
  </si>
  <si>
    <t>Dalmia Bharat Ltd June 2024</t>
  </si>
  <si>
    <t>UPL Limited June 2024</t>
  </si>
  <si>
    <t>Zydus Lifesciences Limited June 2024</t>
  </si>
  <si>
    <t>Cipla Limited June 2024</t>
  </si>
  <si>
    <t>Canara Bank June 2024</t>
  </si>
  <si>
    <t>Kotak Mahindra Bank Limited June 2024</t>
  </si>
  <si>
    <t>Zee Entertainment Enterprises Limited June 2024</t>
  </si>
  <si>
    <t>TATA Consultancy Services Limited June 2024</t>
  </si>
  <si>
    <t>Aditya Birla Capital Limited June 2024</t>
  </si>
  <si>
    <t>ITC Limited June 2024</t>
  </si>
  <si>
    <t>Ashok Leyland Limited June 2024</t>
  </si>
  <si>
    <t xml:space="preserve">	State Bank Of India Limited June 2024</t>
  </si>
  <si>
    <t>Dabur India Limited June 2024</t>
  </si>
  <si>
    <t>Manappuram Finance Limited June 2024</t>
  </si>
  <si>
    <t>Indus Towers Limited June 2024</t>
  </si>
  <si>
    <t>Refer below point i)</t>
  </si>
  <si>
    <t>b) Total value and percentage of illiquid equity / Preference shares @</t>
  </si>
  <si>
    <t>Name of The security</t>
  </si>
  <si>
    <t xml:space="preserve">ISIN </t>
  </si>
  <si>
    <t>Net receivable/Market value  (Rs. Lakh)</t>
  </si>
  <si>
    <t>% to NAV</t>
  </si>
  <si>
    <t>Total Amount(Principal &amp; Interest)  (Rs. Lakh)</t>
  </si>
  <si>
    <t xml:space="preserve">IL&amp;FS Financial Services Ltd. 24SEP18 CP </t>
  </si>
  <si>
    <t>INE121H14JU3</t>
  </si>
  <si>
    <t>ISIN</t>
  </si>
  <si>
    <t>NAME OF THE SECURITY</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</si>
  <si>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</si>
  <si>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</si>
  <si>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</si>
  <si>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</si>
  <si>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</si>
  <si>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</si>
  <si>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</si>
  <si>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</si>
  <si>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</si>
  <si>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</si>
  <si>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</si>
  <si>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</si>
  <si>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</si>
  <si>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</si>
  <si>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</si>
  <si>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</si>
  <si>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</si>
  <si>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 in case of semi annual YTM,  it will be annualised </t>
  </si>
  <si>
    <t>i) Exposure to securities classified as below investment grade or default as on 31-May-2024</t>
  </si>
  <si>
    <t>% to AUM as on 31-May-2024</t>
  </si>
  <si>
    <t>31-May-2024</t>
  </si>
  <si>
    <t>21.50% Dewan Rubber Ltd</t>
  </si>
  <si>
    <t>Not Available</t>
  </si>
  <si>
    <t>Chemox Chemicals Industries</t>
  </si>
  <si>
    <t>15% Premier Vinyl Ltd</t>
  </si>
  <si>
    <t>b) Total value and percentage of illiquid equity shares @</t>
  </si>
  <si>
    <t>18% Jord Engineering Ltd</t>
  </si>
  <si>
    <t>Annexure-A</t>
  </si>
  <si>
    <t>Bharti Airtel Ltd - Partly Paid Right Shares</t>
  </si>
  <si>
    <t>7.10% Central Government Securities 18/04/2029 *</t>
  </si>
  <si>
    <t>364 Days-T Bill - 17/10/2024 *</t>
  </si>
  <si>
    <t>364 Days-T Bill - 19/09/2024 *</t>
  </si>
  <si>
    <t>364 Days-T Bill - 10/10/2024 *</t>
  </si>
  <si>
    <t>7.33% Government Securities-30/10/2026 *</t>
  </si>
  <si>
    <t>7.38% Central Government Securities 20/06/2027 *</t>
  </si>
  <si>
    <t>7.32% Government Securities-13/11/2030 *</t>
  </si>
  <si>
    <t>7.18%  Government Securities - 14/08/2033 *</t>
  </si>
  <si>
    <t>7.23% Central Government Securities 15/04/2039 *</t>
  </si>
  <si>
    <t>5.22% Central Government Securities 15/06/2025 *</t>
  </si>
  <si>
    <t>7.37% Government Securities-23/10/2028 *</t>
  </si>
  <si>
    <t>5.15% Central Government Securities 09/11/2025 *</t>
  </si>
  <si>
    <t>364 Days -T Bill- 02/01/2025 *</t>
  </si>
  <si>
    <t>S.NO.</t>
  </si>
  <si>
    <t>ACRONYM</t>
  </si>
  <si>
    <t>SCHEME NAME</t>
  </si>
  <si>
    <t>CAPEXG</t>
  </si>
  <si>
    <t>GLOB</t>
  </si>
  <si>
    <t>MIDCAP</t>
  </si>
  <si>
    <t>MULTIP</t>
  </si>
  <si>
    <t>Sundaram Large And Mid Cap Fund</t>
  </si>
  <si>
    <t>SLTADV3</t>
  </si>
  <si>
    <t>Sundaram Long Term Advantage Fund Series III</t>
  </si>
  <si>
    <t>SLTADV4</t>
  </si>
  <si>
    <t>Sundaram Long Term Advantage Fund Series IV</t>
  </si>
  <si>
    <t>SLTAX1</t>
  </si>
  <si>
    <t>Sundaram Long Term Tax Advantage Fund Series I</t>
  </si>
  <si>
    <t>SLTAX2</t>
  </si>
  <si>
    <t>Sundaram Long Term Tax Advantage Fund Series II</t>
  </si>
  <si>
    <t>SLTAX3</t>
  </si>
  <si>
    <t>SLTAX4</t>
  </si>
  <si>
    <t>SLTAX5</t>
  </si>
  <si>
    <t>SLTAX6</t>
  </si>
  <si>
    <t>SMILE</t>
  </si>
  <si>
    <t>SPAHF</t>
  </si>
  <si>
    <t>SPARF</t>
  </si>
  <si>
    <t xml:space="preserve">Sundaram Arbitrage Fund </t>
  </si>
  <si>
    <t>SPBAF</t>
  </si>
  <si>
    <t>SPDYF</t>
  </si>
  <si>
    <t>Sundaram Dividend Yield Fund</t>
  </si>
  <si>
    <t>SPESF</t>
  </si>
  <si>
    <t>SPFOCUS</t>
  </si>
  <si>
    <t>Sundaram Focused  Fund</t>
  </si>
  <si>
    <t>SPMUCF</t>
  </si>
  <si>
    <t>SPSN100</t>
  </si>
  <si>
    <t>Sundaram NIFTY 100 Equal Weight Fund</t>
  </si>
  <si>
    <t>SPTAX</t>
  </si>
  <si>
    <t>SRURAL</t>
  </si>
  <si>
    <t>SSFUND</t>
  </si>
  <si>
    <t>STAX</t>
  </si>
  <si>
    <t>SUNBCF</t>
  </si>
  <si>
    <t>SUNFCF</t>
  </si>
  <si>
    <t>SUNFOP</t>
  </si>
  <si>
    <t>SUNMAF</t>
  </si>
  <si>
    <t>Index</t>
  </si>
  <si>
    <t>Scheme Riskometer</t>
  </si>
  <si>
    <t>Benchmark Riskometer - NIFTY Infrastructure TRI</t>
  </si>
  <si>
    <t>Benchmark Riskometer - MSCI ACWI TRI</t>
  </si>
  <si>
    <t>Tier I Benchmark Riskometer - Nifty Mid Cap 150 TRI</t>
  </si>
  <si>
    <t>Tier II Benchmark Riskometer - Nifty Mid Cap 100 TRI</t>
  </si>
  <si>
    <t>Tier I Benchmark Riskometer - Nifty Large Mid Cap 250 INDEX</t>
  </si>
  <si>
    <t>Tier II Benchmark Riskometer - Nifty Large Mid Cap 250 INDEX</t>
  </si>
  <si>
    <t>Benchmark Riskometer - Nifty Small Cap 100</t>
  </si>
  <si>
    <t>Tier I Benchmark Riskometer - Nifty Small Cap 250 TRI</t>
  </si>
  <si>
    <t>Tier II Benchmark Riskometer - Nifty Small Cap 100 TRI</t>
  </si>
  <si>
    <t>Benchmark Riskometer - CRISIL Hybrid 35 Plus 65 - Aggressive Index</t>
  </si>
  <si>
    <t>Benchmark Riskometer - NIFTY 50 Arbitrage INDEX</t>
  </si>
  <si>
    <t>Benchmark Riskometer - NIFTY 50 Hybrid Composite Debt 50 : 50 INDEX</t>
  </si>
  <si>
    <t>Tier I Benchmark Riskometer - NIFTY 500</t>
  </si>
  <si>
    <t>Tier II Benchmark Riskometer - NIFTY Dividend Opportunities 50 TRI</t>
  </si>
  <si>
    <t>Benchmark Riskometer - Nifty Equity Savings INDEX</t>
  </si>
  <si>
    <t>Tier I Benchmark Riskometer - Nifty 500 TRI</t>
  </si>
  <si>
    <t xml:space="preserve"> Tier II Benchmark Riskometer - Nifty Large MID CAP 250 TRI</t>
  </si>
  <si>
    <t>Tier I Benchmark Riskometer - Nifty 500 MultiCap 50:25:25</t>
  </si>
  <si>
    <t>Tier II Benchmark Riskometer - Nifty 500 MultiCap 50:25:25</t>
  </si>
  <si>
    <t>Benchmark Riskometer - Nifty 100 Equal Weight TRI</t>
  </si>
  <si>
    <t>Tier II Benchmark Riskometer - NIFTY 500</t>
  </si>
  <si>
    <t>Benchmark Riskometer - Nifty India Consumption TRI</t>
  </si>
  <si>
    <t>Tier I Benchmark Riskometer - NIFTY Services Sector Index</t>
  </si>
  <si>
    <t>Tier II Benchmark Riskometer - NIFTY 500 MULTICAP 50:25:25</t>
  </si>
  <si>
    <t>Tier I Benchmark Riskometer - Nifty 100 TRI INDEX</t>
  </si>
  <si>
    <t>Tier II Benchmark Riskometer - Nifty 100 TRI INDEX</t>
  </si>
  <si>
    <t>Tier II Benchmark Riskometer - Nifty 500 TRI</t>
  </si>
  <si>
    <t>Benchmark Riskometer - Nifty Financial Services</t>
  </si>
  <si>
    <r>
      <t xml:space="preserve">Benchmark Riskometer - </t>
    </r>
    <r>
      <rPr>
        <sz val="11"/>
        <color theme="1"/>
        <rFont val="Aptos Narrow"/>
        <family val="2"/>
        <scheme val="minor"/>
      </rPr>
      <t>NIFTY 500 TRI (65%) + NIFTY Short Duration Debt Index (10%) + Domestic Prices of Gold (25%)</t>
    </r>
  </si>
  <si>
    <t>DERIVATIVES DISCLOSURE</t>
  </si>
  <si>
    <t>Disclosure regarding Derivative positions pursuant to SEBI Circular no CIR/IMD/DF/11/2010 dated August18,2010</t>
  </si>
  <si>
    <t>DETAILS OF INVESTMENTS IN DERIVATIVE INSTRUMENTS</t>
  </si>
  <si>
    <t>A. Hedging Positions through Futures as on May 31,2024 :</t>
  </si>
  <si>
    <t>Scheme Name</t>
  </si>
  <si>
    <t>Underlying</t>
  </si>
  <si>
    <t>Long/Short</t>
  </si>
  <si>
    <t>Futures Price When Purchased</t>
  </si>
  <si>
    <t>Current Price of the contract</t>
  </si>
  <si>
    <t>Margin maintained in       (Rs in Lakhs)*</t>
  </si>
  <si>
    <t>Aditya Birla Capital Ltd JUN-2024</t>
  </si>
  <si>
    <t>Short</t>
  </si>
  <si>
    <t>Ashok Leyland Ltd JUN-2024</t>
  </si>
  <si>
    <t>Associated Cement Co. Ltd JUN-2024</t>
  </si>
  <si>
    <t>Aurobindo Pharma Ltd-Equ JUN-2024</t>
  </si>
  <si>
    <t>Bharti Airtel Ltd JUN-2024</t>
  </si>
  <si>
    <t>Dabur India Ltd - Equity JUN-2024</t>
  </si>
  <si>
    <t>DLF Ltd JUN-2024</t>
  </si>
  <si>
    <t>Gujarat Ambuja Cement Co.Ltd JUN-2024</t>
  </si>
  <si>
    <t>HCL Technologies Ltd JUN-2024</t>
  </si>
  <si>
    <t>HDFC Bank Ltd JUN-2024</t>
  </si>
  <si>
    <t>Hindustan Unilever Ltd JUN-2024</t>
  </si>
  <si>
    <t>Indus Towers Ltd (Prev name Bharti Infratel Ltd) JUN-2024</t>
  </si>
  <si>
    <t>ITC Ltd JUN-2024</t>
  </si>
  <si>
    <t>Kotak Mahindra Bank Ltd JUN-2024</t>
  </si>
  <si>
    <t>Larsen &amp; Toubro Ltd - Equity JUN-2024</t>
  </si>
  <si>
    <t>Manappuram Finance Limited JUN-2024</t>
  </si>
  <si>
    <t>Reliance Industries Ltd JUN-2024</t>
  </si>
  <si>
    <t>State Bank Of India Ltd JUN-2024</t>
  </si>
  <si>
    <t>Sun Pharmaceuticals Ltd JUN-2024</t>
  </si>
  <si>
    <t>TATA Consultancy Services Ltd JUN-2024</t>
  </si>
  <si>
    <t>Bajaj Finance Ltd JUN-2024</t>
  </si>
  <si>
    <t>Bajaj Finserv Ltd JUN-2024</t>
  </si>
  <si>
    <t>Bank of Baroda JUN-2024</t>
  </si>
  <si>
    <t>Canara Bank JUN-2024</t>
  </si>
  <si>
    <t>Cipla Ltd JUN-2024</t>
  </si>
  <si>
    <t>Dalmia Bharat Ltd JUN-2024</t>
  </si>
  <si>
    <t>IndusInd Bank Ltd JUN-2024</t>
  </si>
  <si>
    <t>Infosys Ltd JUN-2024</t>
  </si>
  <si>
    <t>Maruti Suzuki India Ltd JUN-2024</t>
  </si>
  <si>
    <t>NTPC Ltd JUN-2024</t>
  </si>
  <si>
    <t>Tata Motors Ltd JUN-2024</t>
  </si>
  <si>
    <t>UPL Lmited (Previously )United Phosphorous Ltd JUN-2024</t>
  </si>
  <si>
    <t>Zee Entertainment Enterprises Ltd JUN-2024</t>
  </si>
  <si>
    <t>Zydus Lifesciences Ltd ( Prev Cadila Healthcare Ltd)  JUN-2024</t>
  </si>
  <si>
    <t>Asian Paints Ltd JUN-2024</t>
  </si>
  <si>
    <t>Axis Bank Ltd  JUN-2024</t>
  </si>
  <si>
    <t>Bharat Forge Ltd JUN-2024</t>
  </si>
  <si>
    <t>HDFC Life Insurance Company Ltd JUN-2024</t>
  </si>
  <si>
    <t>Hindalco Industries Ltd JUN-2024</t>
  </si>
  <si>
    <t>Hindustan Petroleum Corpn Ltd JUN-2024</t>
  </si>
  <si>
    <t>ICICI Bank Ltd JUN-2024</t>
  </si>
  <si>
    <t>Interglobe Aviation Ltd JUN-2024</t>
  </si>
  <si>
    <t>JSW Steel Ltd JUN-2024</t>
  </si>
  <si>
    <t>Mahindra &amp; Mahindra Ltd JUN-2024</t>
  </si>
  <si>
    <t>Tata Steel Ltd JUN-2024</t>
  </si>
  <si>
    <t>United Spirits Ltd JUN-2024</t>
  </si>
  <si>
    <t>Hindustan Aeronautics Ltd JUN-2024</t>
  </si>
  <si>
    <t>Info Edge (India) Ltd JUN-2024</t>
  </si>
  <si>
    <t>Shriram Finance Ltd ( Prv Shriram Tpt Finance Co Ltd) JUN-2024</t>
  </si>
  <si>
    <t>TVS Motor Company Ltd   JUN-2024</t>
  </si>
  <si>
    <t xml:space="preserve">Total percentage of existing assets hedged through futures as a percentage of net assets </t>
  </si>
  <si>
    <t>%</t>
  </si>
  <si>
    <t>For the period ended May 31,2024 following were the hedging transactions through futures which have been squared off/ expired</t>
  </si>
  <si>
    <t>Total Number of contracts where futures were Bought</t>
  </si>
  <si>
    <t>Total Number of contracts where futures were Sold</t>
  </si>
  <si>
    <t>Gross Notional value of contracts where futures were bought                      (Rs. in Lakhs)</t>
  </si>
  <si>
    <t>Gross Notional value of contracts where futures were sold        (Rs. in Lakhs)</t>
  </si>
  <si>
    <t>Net Profit / (Loss) value on all contracts combined       (Rs. in lakhs)</t>
  </si>
  <si>
    <t>B. Other than hedging positions through futures as on May 31,2024 :</t>
  </si>
  <si>
    <t>Margin maintained in       (Rs. in Lakhs) *</t>
  </si>
  <si>
    <t>Long</t>
  </si>
  <si>
    <t>Total percentage of existing assets due to non-hedging positions as a percentage of net assets</t>
  </si>
  <si>
    <t>For the period ended May 31,2024 following were the non-hedging transactions through futures which have been squared off / expired</t>
  </si>
  <si>
    <t>Gross Notional value of contracts where futures were sold      ( Rs. in Lakhs)</t>
  </si>
  <si>
    <t>Net Profit / (Loss) value on all contracts combined      (Rs. in lakhs)</t>
  </si>
  <si>
    <t>Sundaram Equity Saving Fund</t>
  </si>
  <si>
    <t>Sundaram Multip Cap Fund</t>
  </si>
  <si>
    <t>Sundaram Small cap Fund</t>
  </si>
  <si>
    <t>C. Hedging Positions through Put Options as on May 31,2024 :</t>
  </si>
  <si>
    <t>Call/Put</t>
  </si>
  <si>
    <t>Number of Contracts</t>
  </si>
  <si>
    <t>Option Price when purchased</t>
  </si>
  <si>
    <t>Current Option Price</t>
  </si>
  <si>
    <t>Total % of existing assets hedged through Put Options</t>
  </si>
  <si>
    <t xml:space="preserve"> </t>
  </si>
  <si>
    <t>For the period ended  May 31,2024 , the following hedging transactions through options which have been already exercised/expired</t>
  </si>
  <si>
    <t>Total Number of contracts entered into</t>
  </si>
  <si>
    <t>Gross Notional value of contracts bought                      (Rs. in Lakhs)</t>
  </si>
  <si>
    <t>Gross Notional value of contracts  sold  (Rs. in Lakhs)</t>
  </si>
  <si>
    <t>Net Profit/(Loss) on all contracts 
(Rs. in Lakhs)</t>
  </si>
  <si>
    <t>D. Other than Hedging Positions through options as on May 31,2024 :</t>
  </si>
  <si>
    <t xml:space="preserve">Total Exposure through Options other than hedging as a percentage of net assets </t>
  </si>
  <si>
    <t>For the period ended May 31,2024 , the following non hedging transactions through options which have been already exercised/expired</t>
  </si>
  <si>
    <t>Gross Notional value of contracts  bought(Rs. in Lakhs)</t>
  </si>
  <si>
    <t>Gross Notional value of contracts  sold (Rs. in Lakhs)</t>
  </si>
  <si>
    <t>E. Hedging Positions through Swaps as on May 31,2024 - Nil</t>
  </si>
  <si>
    <t>F. Hedging Positions through Interest Rate Futures as on May 31,2024 :</t>
  </si>
  <si>
    <t xml:space="preserve">Futures Price
When Purchased </t>
  </si>
  <si>
    <t>Current Price of
the contract</t>
  </si>
  <si>
    <t>Margin maintained
in (Rs. in Lakhs)</t>
  </si>
  <si>
    <t>Total percentage of existing assets hedged through Interest Rate Futures a Percentage of net assets</t>
  </si>
  <si>
    <t>For the period ended May 31,2024 following were the hedging transactions through Interest Rate Futures which have been squared off/ expired</t>
  </si>
  <si>
    <t>For the period ended May 31,2024 following were the Non Hedging transactions through Interest Rate Futures which have been squared off/ expired</t>
  </si>
  <si>
    <t>* Note: Margin maintained denotes security specific margin.</t>
  </si>
  <si>
    <t>Tata Motors Ltd - DVR</t>
  </si>
  <si>
    <t>Hindustan Dorr Oliver Ltd @</t>
  </si>
  <si>
    <t>(a) Investments in Foreign Securities - Units of Mutual Funds</t>
  </si>
  <si>
    <t>Sundaram Clayton Ltd 0.1% (Preference Share) 31-Aug-2024 ** @</t>
  </si>
  <si>
    <t>State Bank of India - 6.24% - Call Dt 20/09/2030  (Tier II Bond under Basel III)</t>
  </si>
  <si>
    <t>Cash and Other Net Current Assets^</t>
  </si>
  <si>
    <t>Minerava Holdings Ltd @</t>
  </si>
  <si>
    <t>Crystal Cable Industries Ltd @</t>
  </si>
  <si>
    <t>Tirrihannah Company Ltd @</t>
  </si>
  <si>
    <t>Sandur Laminates Ltd @</t>
  </si>
  <si>
    <t>Crescent Finstock Ltd @</t>
  </si>
  <si>
    <t>Mukerian Papers Ltd @</t>
  </si>
  <si>
    <t>Sangam Health Care Products Ltd @</t>
  </si>
  <si>
    <t>Precision Fasteners Ltd @</t>
  </si>
  <si>
    <t>Virtual Dynamics Software Ltd @</t>
  </si>
  <si>
    <t>Noble Brothers Impex Ltd @</t>
  </si>
  <si>
    <t>Balmer Lawrie Freight Containers Ltd @</t>
  </si>
  <si>
    <t>Make My Trip Ltd (USD)</t>
  </si>
  <si>
    <t>Benchmark Riskometer - BSE 500 INDEX</t>
  </si>
  <si>
    <t xml:space="preserve"> Benchmark Riskometer - BSE 500 INDEX</t>
  </si>
  <si>
    <t>7.72% Central Government Securities_Floating Rate Bond 04/10/2028 (Previous 7.69)  ~</t>
  </si>
  <si>
    <t>Direct Plan - Half Yearly IDCW</t>
  </si>
  <si>
    <t>Regular Plan - Half Yearly IDCW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</si>
</sst>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_(* \(#,##0.00\);_(* &quot;-&quot;??_);_(@_)"/>
    <numFmt numFmtId="164" formatCode="_ * #,##0.00_ ;_ * \-#,##0.00_ ;_ * &quot;-&quot;??_ ;_ @_ "/>
    <numFmt numFmtId="165" formatCode="[$-1014009]General"/>
    <numFmt numFmtId="166" formatCode="[$-1014009]###0;\(###0\)"/>
    <numFmt numFmtId="167" formatCode="[$-1014009]###0.00;\(###0.00\)"/>
    <numFmt numFmtId="168" formatCode="[$-1014009]###0.00%;\(###0.00%\)"/>
    <numFmt numFmtId="169" formatCode="[$-1014009]###0.0000;\(###0.0000\)"/>
    <numFmt numFmtId="170" formatCode="[$-1014009]#,##0.00\ %;\(#,##0.00\)"/>
    <numFmt numFmtId="171" formatCode="[$-1014009]#.0000"/>
    <numFmt numFmtId="172" formatCode="[$-1014009]#,##0.00%"/>
    <numFmt numFmtId="173" formatCode="[$-1014009]#,##0.000000;\-#,##0.000000"/>
    <numFmt numFmtId="174" formatCode="[$-1014009]#,##0.00;\(#,##0.00\)"/>
    <numFmt numFmtId="175" formatCode="_(* #,##0_);_(* \(#,##0\);_(* &quot;-&quot;??_);_(@_)"/>
    <numFmt numFmtId="176" formatCode="[$-1014009]#,##0.0000;\(#,##0.0000\)"/>
    <numFmt numFmtId="177" formatCode="0.000"/>
    <numFmt numFmtId="178" formatCode="#,##0.000"/>
    <numFmt numFmtId="179" formatCode="0.000000000"/>
    <numFmt numFmtId="180" formatCode="#,##0.0000;\(#,##0.0000\)"/>
    <numFmt numFmtId="181" formatCode="_(* #,##0.000_);_(* \(#,##0.000\);_(* &quot;-&quot;??_);_(@_)"/>
  </numFmts>
  <fonts count="31" x14ac:knownFonts="1">
    <font>
      <sz val="10"/>
      <name val="Arial"/>
      <charset val="1"/>
    </font>
    <font>
      <sz val="11"/>
      <color theme="1"/>
      <name val="Aptos Narrow"/>
      <family val="2"/>
      <scheme val="minor"/>
    </font>
    <font>
      <sz val="11"/>
      <color theme="1"/>
      <name val="Aptos Narrow"/>
      <family val="2"/>
      <scheme val="minor"/>
    </font>
    <font>
      <sz val="11"/>
      <color theme="1"/>
      <name val="Aptos Narrow"/>
      <family val="2"/>
      <scheme val="minor"/>
    </font>
    <font>
      <b/>
      <sz val="11"/>
      <color indexed="8"/>
      <name val="Calibri"/>
      <family val="2"/>
    </font>
    <font>
      <sz val="10"/>
      <color indexed="8"/>
      <name val="Calibri"/>
      <family val="2"/>
    </font>
    <font>
      <b/>
      <sz val="10"/>
      <color indexed="8"/>
      <name val="Calibri"/>
      <family val="2"/>
    </font>
    <font>
      <b/>
      <i/>
      <sz val="10"/>
      <color indexed="8"/>
      <name val="Calibri"/>
      <family val="2"/>
    </font>
    <font>
      <b/>
      <sz val="9"/>
      <color indexed="8"/>
      <name val="Calibri"/>
      <family val="2"/>
    </font>
    <font>
      <sz val="11"/>
      <color theme="1"/>
      <name val="Aptos Narrow"/>
      <family val="2"/>
      <scheme val="minor"/>
    </font>
    <font>
      <b/>
      <sz val="11"/>
      <color indexed="8"/>
      <name val="Calibri"/>
      <family val="2"/>
    </font>
    <font>
      <sz val="10"/>
      <name val="Arial"/>
      <family val="2"/>
    </font>
    <font>
      <sz val="10"/>
      <name val="Arial"/>
      <family val="2"/>
    </font>
    <font>
      <b/>
      <sz val="10"/>
      <name val="Arial"/>
      <family val="2"/>
    </font>
    <font>
      <sz val="10"/>
      <color indexed="8"/>
      <name val="Calibri"/>
      <charset val="1"/>
    </font>
    <font>
      <b/>
      <sz val="10"/>
      <color indexed="8"/>
      <name val="Calibri"/>
      <charset val="1"/>
    </font>
    <font>
      <b/>
      <i/>
      <sz val="10"/>
      <color indexed="8"/>
      <name val="Calibri"/>
      <charset val="1"/>
    </font>
    <font>
      <sz val="10"/>
      <name val="Calibri"/>
      <family val="2"/>
    </font>
    <font>
      <sz val="10"/>
      <color theme="1"/>
      <name val="Calibri"/>
      <family val="2"/>
    </font>
    <font>
      <b/>
      <sz val="10"/>
      <color theme="1"/>
      <name val="Calibri"/>
      <family val="2"/>
    </font>
    <font>
      <b/>
      <sz val="11"/>
      <name val="Aptos Narrow"/>
      <family val="2"/>
      <scheme val="minor"/>
    </font>
    <font>
      <sz val="11"/>
      <name val="Aptos Narrow"/>
      <family val="2"/>
      <scheme val="minor"/>
    </font>
    <font>
      <b/>
      <sz val="10"/>
      <name val="Calibri"/>
      <family val="2"/>
    </font>
    <font>
      <b/>
      <sz val="10"/>
      <color theme="1"/>
      <name val="Aptos Narrow"/>
      <family val="2"/>
      <scheme val="minor"/>
    </font>
    <font>
      <sz val="10"/>
      <name val="Aptos Narrow"/>
      <family val="2"/>
      <scheme val="minor"/>
    </font>
    <font>
      <sz val="10"/>
      <color theme="1"/>
      <name val="Aptos Narrow"/>
      <family val="2"/>
      <scheme val="minor"/>
    </font>
    <font>
      <b/>
      <sz val="11"/>
      <color theme="1"/>
      <name val="Aptos Narrow"/>
      <family val="2"/>
      <scheme val="minor"/>
    </font>
    <font>
      <u/>
      <sz val="10"/>
      <color theme="10"/>
      <name val="Arial"/>
      <family val="2"/>
    </font>
    <font>
      <u/>
      <sz val="11"/>
      <color rgb="FF002060"/>
      <name val="Aptos Narrow"/>
      <family val="2"/>
      <scheme val="minor"/>
    </font>
    <font>
      <u/>
      <sz val="11"/>
      <color theme="10"/>
      <name val="Aptos Narrow"/>
      <family val="2"/>
      <scheme val="minor"/>
    </font>
    <font>
      <b/>
      <sz val="10"/>
      <name val="Aptos Narrow"/>
      <family val="2"/>
      <scheme val="minor"/>
    </font>
  </fonts>
  <fills count="6">
    <fill>
      <patternFill patternType="none"/>
    </fill>
    <fill>
      <patternFill patternType="gray125"/>
    </fill>
    <fill>
      <patternFill patternType="solid">
        <fgColor indexed="9"/>
      </patternFill>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s>
  <borders count="19">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8"/>
      </bottom>
      <diagonal/>
    </border>
  </borders>
  <cellStyleXfs count="10">
    <xf numFmtId="0" fontId="0" fillId="0" borderId="0">
      <alignment wrapText="1"/>
    </xf>
    <xf numFmtId="0" fontId="11" fillId="0" borderId="0">
      <alignment wrapText="1"/>
    </xf>
    <xf numFmtId="0" fontId="9" fillId="0" borderId="0"/>
    <xf numFmtId="164" fontId="12" fillId="0" borderId="0" applyFont="0" applyFill="0" applyBorder="0" applyAlignment="0" applyProtection="0"/>
    <xf numFmtId="9" fontId="12" fillId="0" borderId="0" applyFont="0" applyFill="0" applyBorder="0" applyAlignment="0" applyProtection="0"/>
    <xf numFmtId="0" fontId="11" fillId="0" borderId="0">
      <alignment wrapText="1"/>
    </xf>
    <xf numFmtId="164" fontId="3" fillId="0" borderId="0" applyFont="0" applyFill="0" applyBorder="0" applyAlignment="0" applyProtection="0"/>
    <xf numFmtId="0" fontId="27" fillId="0" borderId="0" applyNumberFormat="0" applyFill="0" applyBorder="0" applyAlignment="0" applyProtection="0">
      <alignment wrapText="1"/>
    </xf>
    <xf numFmtId="0" fontId="11" fillId="0" borderId="0">
      <alignment wrapText="1"/>
    </xf>
    <xf numFmtId="0" fontId="2" fillId="0" borderId="0"/>
  </cellStyleXfs>
  <cellXfs count="302">
    <xf numFmtId="0" fontId="0" fillId="0" borderId="0" xfId="0">
      <alignment wrapText="1"/>
    </xf>
    <xf numFmtId="0" fontId="7" fillId="2" borderId="0" xfId="0" applyFont="1" applyFill="1" applyAlignment="1">
      <alignment horizontal="left" vertical="center" wrapText="1" readingOrder="1"/>
    </xf>
    <xf numFmtId="0" fontId="5" fillId="2" borderId="0" xfId="0" applyFont="1" applyFill="1" applyAlignment="1">
      <alignment horizontal="left" vertical="center" wrapText="1" readingOrder="1"/>
    </xf>
    <xf numFmtId="0" fontId="7" fillId="2" borderId="0" xfId="0" applyFont="1" applyFill="1" applyAlignment="1">
      <alignment horizontal="right" vertical="center" wrapText="1" readingOrder="1"/>
    </xf>
    <xf numFmtId="0" fontId="7" fillId="2" borderId="5" xfId="0" applyFont="1" applyFill="1" applyBorder="1" applyAlignment="1">
      <alignment horizontal="right" vertical="center" wrapText="1" readingOrder="1"/>
    </xf>
    <xf numFmtId="0" fontId="5" fillId="2" borderId="0" xfId="0" applyFont="1" applyFill="1" applyAlignment="1">
      <alignment horizontal="right" vertical="top" wrapText="1" readingOrder="1"/>
    </xf>
    <xf numFmtId="0" fontId="5" fillId="2" borderId="0" xfId="0" applyFont="1" applyFill="1" applyAlignment="1">
      <alignment horizontal="right" vertical="center" wrapText="1" readingOrder="1"/>
    </xf>
    <xf numFmtId="0" fontId="5" fillId="2" borderId="5" xfId="0" applyFont="1" applyFill="1" applyBorder="1" applyAlignment="1">
      <alignment horizontal="right" vertical="top" wrapText="1" readingOrder="1"/>
    </xf>
    <xf numFmtId="0" fontId="0" fillId="0" borderId="0" xfId="0" applyAlignment="1">
      <alignment horizontal="center" vertical="center" wrapText="1"/>
    </xf>
    <xf numFmtId="0" fontId="4" fillId="2" borderId="6" xfId="0" applyFont="1" applyFill="1" applyBorder="1" applyAlignment="1">
      <alignment horizontal="center" vertical="center" wrapText="1" readingOrder="1"/>
    </xf>
    <xf numFmtId="0" fontId="10" fillId="0" borderId="6" xfId="0" applyFont="1" applyBorder="1" applyAlignment="1">
      <alignment horizontal="center" vertical="center" wrapText="1" readingOrder="1"/>
    </xf>
    <xf numFmtId="0" fontId="10" fillId="2" borderId="6" xfId="0" applyFont="1" applyFill="1" applyBorder="1" applyAlignment="1">
      <alignment horizontal="center" vertical="center" wrapText="1" readingOrder="1"/>
    </xf>
    <xf numFmtId="0" fontId="0" fillId="0" borderId="6" xfId="0" applyBorder="1">
      <alignment wrapText="1"/>
    </xf>
    <xf numFmtId="0" fontId="7" fillId="0" borderId="0" xfId="0" applyFont="1" applyAlignment="1">
      <alignment horizontal="left" vertical="center" wrapText="1" readingOrder="1"/>
    </xf>
    <xf numFmtId="0" fontId="13" fillId="3" borderId="0" xfId="0" applyFont="1" applyFill="1" applyAlignment="1">
      <alignment horizontal="center" vertical="center" wrapText="1"/>
    </xf>
    <xf numFmtId="0" fontId="7" fillId="0" borderId="0" xfId="2" applyFont="1" applyAlignment="1">
      <alignment horizontal="left" vertical="center" wrapText="1" readingOrder="1"/>
    </xf>
    <xf numFmtId="0" fontId="9" fillId="0" borderId="0" xfId="2" applyAlignment="1">
      <alignment wrapText="1"/>
    </xf>
    <xf numFmtId="0" fontId="5" fillId="0" borderId="0" xfId="0" applyFont="1" applyAlignment="1">
      <alignment horizontal="right" vertical="top" wrapText="1" readingOrder="1"/>
    </xf>
    <xf numFmtId="0" fontId="6" fillId="0" borderId="4" xfId="0" applyFont="1" applyBorder="1" applyAlignment="1">
      <alignment horizontal="right" vertical="top" wrapText="1" readingOrder="1"/>
    </xf>
    <xf numFmtId="0" fontId="15" fillId="2" borderId="4" xfId="0" applyFont="1" applyFill="1" applyBorder="1" applyAlignment="1">
      <alignment horizontal="left" vertical="center" wrapText="1" readingOrder="1"/>
    </xf>
    <xf numFmtId="0" fontId="16" fillId="2" borderId="4" xfId="0" applyFont="1" applyFill="1" applyBorder="1" applyAlignment="1">
      <alignment horizontal="right" vertical="center" wrapText="1" readingOrder="1"/>
    </xf>
    <xf numFmtId="0" fontId="14" fillId="2" borderId="4" xfId="0" applyFont="1" applyFill="1" applyBorder="1" applyAlignment="1">
      <alignment horizontal="left" vertical="center" wrapText="1" readingOrder="1"/>
    </xf>
    <xf numFmtId="0" fontId="16" fillId="2" borderId="0" xfId="0" applyFont="1" applyFill="1" applyAlignment="1">
      <alignment horizontal="left" vertical="center" wrapText="1" readingOrder="1"/>
    </xf>
    <xf numFmtId="0" fontId="16" fillId="2" borderId="0" xfId="0" applyFont="1" applyFill="1" applyAlignment="1">
      <alignment horizontal="right" vertical="center" wrapText="1" readingOrder="1"/>
    </xf>
    <xf numFmtId="0" fontId="16" fillId="2" borderId="5" xfId="0" applyFont="1" applyFill="1" applyBorder="1" applyAlignment="1">
      <alignment horizontal="right" vertical="center" wrapText="1" readingOrder="1"/>
    </xf>
    <xf numFmtId="0" fontId="14" fillId="2" borderId="0" xfId="0" applyFont="1" applyFill="1" applyAlignment="1">
      <alignment horizontal="right" vertical="top" wrapText="1" readingOrder="1"/>
    </xf>
    <xf numFmtId="0" fontId="15" fillId="2" borderId="4" xfId="0" applyFont="1" applyFill="1" applyBorder="1" applyAlignment="1">
      <alignment horizontal="right" vertical="top" wrapText="1" readingOrder="1"/>
    </xf>
    <xf numFmtId="0" fontId="15" fillId="2" borderId="4" xfId="0" applyFont="1" applyFill="1" applyBorder="1" applyAlignment="1">
      <alignment horizontal="left" vertical="top" wrapText="1" readingOrder="1"/>
    </xf>
    <xf numFmtId="171" fontId="14" fillId="2" borderId="4" xfId="0" applyNumberFormat="1" applyFont="1" applyFill="1" applyBorder="1" applyAlignment="1">
      <alignment horizontal="right" vertical="center" wrapText="1" readingOrder="1"/>
    </xf>
    <xf numFmtId="0" fontId="14" fillId="2" borderId="0" xfId="0" applyFont="1" applyFill="1" applyAlignment="1">
      <alignment horizontal="left" vertical="center" wrapText="1" readingOrder="1"/>
    </xf>
    <xf numFmtId="0" fontId="14" fillId="2" borderId="0" xfId="0" applyFont="1" applyFill="1" applyAlignment="1">
      <alignment horizontal="right" vertical="center" wrapText="1" readingOrder="1"/>
    </xf>
    <xf numFmtId="0" fontId="14" fillId="2" borderId="5" xfId="0" applyFont="1" applyFill="1" applyBorder="1" applyAlignment="1">
      <alignment horizontal="right" vertical="top" wrapText="1" readingOrder="1"/>
    </xf>
    <xf numFmtId="172" fontId="15" fillId="2" borderId="4" xfId="0" applyNumberFormat="1" applyFont="1" applyFill="1" applyBorder="1" applyAlignment="1">
      <alignment horizontal="left" vertical="center" wrapText="1" readingOrder="1"/>
    </xf>
    <xf numFmtId="0" fontId="14" fillId="2" borderId="6" xfId="0" applyFont="1" applyFill="1" applyBorder="1" applyAlignment="1">
      <alignment horizontal="right" vertical="top" wrapText="1" readingOrder="1"/>
    </xf>
    <xf numFmtId="0" fontId="15" fillId="2" borderId="6" xfId="0" applyFont="1" applyFill="1" applyBorder="1" applyAlignment="1">
      <alignment horizontal="left" vertical="center" wrapText="1" readingOrder="1"/>
    </xf>
    <xf numFmtId="0" fontId="15" fillId="2" borderId="6" xfId="0" applyFont="1" applyFill="1" applyBorder="1" applyAlignment="1">
      <alignment horizontal="right" vertical="center" wrapText="1" readingOrder="1"/>
    </xf>
    <xf numFmtId="168" fontId="15" fillId="2" borderId="6" xfId="0" applyNumberFormat="1" applyFont="1" applyFill="1" applyBorder="1" applyAlignment="1">
      <alignment horizontal="right" vertical="center" wrapText="1" readingOrder="1"/>
    </xf>
    <xf numFmtId="0" fontId="16" fillId="2" borderId="6" xfId="0" applyFont="1" applyFill="1" applyBorder="1" applyAlignment="1">
      <alignment horizontal="left" vertical="center" wrapText="1" readingOrder="1"/>
    </xf>
    <xf numFmtId="0" fontId="16" fillId="2" borderId="6" xfId="0" applyFont="1" applyFill="1" applyBorder="1" applyAlignment="1">
      <alignment horizontal="right" vertical="center" wrapText="1" readingOrder="1"/>
    </xf>
    <xf numFmtId="167" fontId="15" fillId="2" borderId="6" xfId="0" applyNumberFormat="1" applyFont="1" applyFill="1" applyBorder="1" applyAlignment="1">
      <alignment horizontal="right" vertical="center" wrapText="1" readingOrder="1"/>
    </xf>
    <xf numFmtId="165" fontId="14" fillId="2" borderId="6" xfId="0" applyNumberFormat="1" applyFont="1" applyFill="1" applyBorder="1" applyAlignment="1">
      <alignment horizontal="right" vertical="center" wrapText="1" readingOrder="1"/>
    </xf>
    <xf numFmtId="0" fontId="14" fillId="2" borderId="6" xfId="0" applyFont="1" applyFill="1" applyBorder="1" applyAlignment="1">
      <alignment horizontal="left" vertical="center" wrapText="1" readingOrder="1"/>
    </xf>
    <xf numFmtId="0" fontId="14" fillId="2" borderId="6" xfId="0" applyFont="1" applyFill="1" applyBorder="1" applyAlignment="1">
      <alignment horizontal="right" vertical="center" wrapText="1" readingOrder="1"/>
    </xf>
    <xf numFmtId="167" fontId="14" fillId="2" borderId="6" xfId="0" applyNumberFormat="1" applyFont="1" applyFill="1" applyBorder="1" applyAlignment="1">
      <alignment horizontal="right" vertical="center" wrapText="1" readingOrder="1"/>
    </xf>
    <xf numFmtId="168" fontId="14" fillId="2" borderId="6" xfId="0" applyNumberFormat="1" applyFont="1" applyFill="1" applyBorder="1" applyAlignment="1">
      <alignment horizontal="right" vertical="center" wrapText="1" readingOrder="1"/>
    </xf>
    <xf numFmtId="169" fontId="14" fillId="2" borderId="6" xfId="0" applyNumberFormat="1" applyFont="1" applyFill="1" applyBorder="1" applyAlignment="1">
      <alignment horizontal="right" vertical="center" wrapText="1" readingOrder="1"/>
    </xf>
    <xf numFmtId="170" fontId="15" fillId="2" borderId="6" xfId="0" applyNumberFormat="1" applyFont="1" applyFill="1" applyBorder="1" applyAlignment="1">
      <alignment horizontal="right" vertical="center" wrapText="1" readingOrder="1"/>
    </xf>
    <xf numFmtId="0" fontId="17" fillId="0" borderId="0" xfId="0" applyFont="1">
      <alignment wrapText="1"/>
    </xf>
    <xf numFmtId="0" fontId="17" fillId="0" borderId="0" xfId="0" applyFont="1" applyAlignment="1">
      <alignment vertical="center" wrapText="1"/>
    </xf>
    <xf numFmtId="10" fontId="18" fillId="0" borderId="6" xfId="4" applyNumberFormat="1" applyFont="1" applyFill="1" applyBorder="1" applyAlignment="1">
      <alignment vertical="center"/>
    </xf>
    <xf numFmtId="175" fontId="18" fillId="0" borderId="0" xfId="3" applyNumberFormat="1" applyFont="1" applyFill="1"/>
    <xf numFmtId="164" fontId="18" fillId="0" borderId="0" xfId="3" applyFont="1" applyFill="1"/>
    <xf numFmtId="4" fontId="17" fillId="0" borderId="6" xfId="6" applyNumberFormat="1" applyFont="1" applyFill="1" applyBorder="1" applyAlignment="1">
      <alignment horizontal="center" vertical="center"/>
    </xf>
    <xf numFmtId="10" fontId="17" fillId="0" borderId="6" xfId="6" applyNumberFormat="1" applyFont="1" applyFill="1" applyBorder="1" applyAlignment="1">
      <alignment horizontal="center" vertical="center"/>
    </xf>
    <xf numFmtId="4" fontId="24" fillId="0" borderId="6" xfId="6" applyNumberFormat="1" applyFont="1" applyFill="1" applyBorder="1" applyAlignment="1">
      <alignment horizontal="center" vertical="center"/>
    </xf>
    <xf numFmtId="10" fontId="24" fillId="0" borderId="6" xfId="6" applyNumberFormat="1" applyFont="1" applyFill="1" applyBorder="1" applyAlignment="1">
      <alignment horizontal="center" vertical="center"/>
    </xf>
    <xf numFmtId="175" fontId="25" fillId="0" borderId="0" xfId="3" applyNumberFormat="1" applyFont="1" applyFill="1"/>
    <xf numFmtId="164" fontId="25" fillId="0" borderId="0" xfId="3" applyFont="1" applyFill="1"/>
    <xf numFmtId="164" fontId="24" fillId="0" borderId="10" xfId="6" applyFont="1" applyFill="1" applyBorder="1" applyAlignment="1">
      <alignment horizontal="right" vertical="center"/>
    </xf>
    <xf numFmtId="164" fontId="24" fillId="0" borderId="10" xfId="6" applyFont="1" applyFill="1" applyBorder="1" applyAlignment="1">
      <alignment horizontal="center" vertical="center"/>
    </xf>
    <xf numFmtId="0" fontId="28" fillId="0" borderId="0" xfId="7" applyFont="1" applyFill="1" applyBorder="1" applyAlignment="1">
      <alignment horizontal="center" vertical="center" wrapText="1"/>
    </xf>
    <xf numFmtId="0" fontId="20" fillId="3" borderId="0" xfId="8" applyFont="1" applyFill="1" applyAlignment="1">
      <alignment horizontal="center" vertical="center" wrapText="1"/>
    </xf>
    <xf numFmtId="0" fontId="26" fillId="3" borderId="0" xfId="0" applyFont="1" applyFill="1" applyAlignment="1">
      <alignment horizontal="center" vertical="center"/>
    </xf>
    <xf numFmtId="0" fontId="13" fillId="0" borderId="0" xfId="0" applyFont="1" applyAlignment="1">
      <alignment horizontal="center" vertical="center" wrapText="1"/>
    </xf>
    <xf numFmtId="0" fontId="20" fillId="0" borderId="13" xfId="9" applyFont="1" applyBorder="1" applyAlignment="1">
      <alignment horizontal="center" vertical="center"/>
    </xf>
    <xf numFmtId="0" fontId="21" fillId="0" borderId="0" xfId="1" applyFont="1">
      <alignment wrapText="1"/>
    </xf>
    <xf numFmtId="0" fontId="21" fillId="0" borderId="13" xfId="1" applyFont="1" applyBorder="1" applyAlignment="1">
      <alignment horizontal="center" wrapText="1"/>
    </xf>
    <xf numFmtId="0" fontId="29" fillId="0" borderId="13" xfId="7" applyFont="1" applyBorder="1" applyAlignment="1"/>
    <xf numFmtId="0" fontId="21" fillId="0" borderId="13" xfId="1" applyFont="1" applyBorder="1" applyAlignment="1"/>
    <xf numFmtId="0" fontId="28" fillId="5" borderId="0" xfId="7" applyFont="1" applyFill="1" applyBorder="1" applyAlignment="1">
      <alignment horizontal="center" vertical="center" wrapText="1"/>
    </xf>
    <xf numFmtId="0" fontId="11" fillId="0" borderId="0" xfId="1">
      <alignment wrapText="1"/>
    </xf>
    <xf numFmtId="0" fontId="11" fillId="0" borderId="0" xfId="1" applyAlignment="1">
      <alignment horizontal="center" vertical="center" wrapText="1"/>
    </xf>
    <xf numFmtId="0" fontId="27" fillId="5" borderId="0" xfId="7" applyFill="1" applyBorder="1" applyAlignment="1">
      <alignment horizontal="center" vertical="center" wrapText="1"/>
    </xf>
    <xf numFmtId="0" fontId="0" fillId="0" borderId="0" xfId="0" applyAlignment="1">
      <alignment vertical="center" wrapText="1"/>
    </xf>
    <xf numFmtId="0" fontId="2" fillId="0" borderId="0" xfId="9" applyAlignment="1">
      <alignment wrapText="1"/>
    </xf>
    <xf numFmtId="0" fontId="0" fillId="3" borderId="0" xfId="0" applyFill="1">
      <alignment wrapText="1"/>
    </xf>
    <xf numFmtId="0" fontId="0" fillId="3" borderId="0" xfId="0" applyFill="1" applyAlignment="1">
      <alignment horizontal="center" vertical="center" wrapText="1"/>
    </xf>
    <xf numFmtId="0" fontId="13" fillId="3" borderId="0" xfId="0" applyFont="1" applyFill="1" applyAlignment="1">
      <alignment horizontal="center" wrapText="1"/>
    </xf>
    <xf numFmtId="0" fontId="24" fillId="0" borderId="0" xfId="0" applyFont="1" applyAlignment="1"/>
    <xf numFmtId="0" fontId="30" fillId="0" borderId="0" xfId="0" applyFont="1" applyAlignment="1"/>
    <xf numFmtId="0" fontId="30" fillId="0" borderId="13" xfId="0" applyFont="1" applyBorder="1" applyAlignment="1">
      <alignment horizontal="center" vertical="top"/>
    </xf>
    <xf numFmtId="0" fontId="30" fillId="0" borderId="13" xfId="0" applyFont="1" applyBorder="1" applyAlignment="1">
      <alignment horizontal="center" vertical="top" wrapText="1"/>
    </xf>
    <xf numFmtId="0" fontId="24" fillId="0" borderId="13" xfId="0" applyFont="1" applyBorder="1" applyAlignment="1">
      <alignment horizontal="left" vertical="top"/>
    </xf>
    <xf numFmtId="0" fontId="24" fillId="0" borderId="13" xfId="0" applyFont="1" applyBorder="1" applyAlignment="1">
      <alignment horizontal="center" vertical="top"/>
    </xf>
    <xf numFmtId="174" fontId="5" fillId="2" borderId="14" xfId="1" applyNumberFormat="1" applyFont="1" applyFill="1" applyBorder="1" applyAlignment="1">
      <alignment horizontal="right" vertical="center" wrapText="1" readingOrder="1"/>
    </xf>
    <xf numFmtId="2" fontId="5" fillId="2" borderId="14" xfId="1" applyNumberFormat="1" applyFont="1" applyFill="1" applyBorder="1" applyAlignment="1">
      <alignment horizontal="right" vertical="center" wrapText="1" readingOrder="1"/>
    </xf>
    <xf numFmtId="2" fontId="24" fillId="0" borderId="15" xfId="0" applyNumberFormat="1" applyFont="1" applyBorder="1" applyAlignment="1">
      <alignment horizontal="right" vertical="top" wrapText="1"/>
    </xf>
    <xf numFmtId="0" fontId="24" fillId="0" borderId="15" xfId="0" applyFont="1" applyBorder="1" applyAlignment="1">
      <alignment horizontal="left" vertical="top"/>
    </xf>
    <xf numFmtId="0" fontId="24" fillId="0" borderId="15" xfId="0" applyFont="1" applyBorder="1" applyAlignment="1">
      <alignment horizontal="center" vertical="top"/>
    </xf>
    <xf numFmtId="0" fontId="5" fillId="2" borderId="15" xfId="0" applyFont="1" applyFill="1" applyBorder="1" applyAlignment="1">
      <alignment horizontal="left" vertical="center" readingOrder="1"/>
    </xf>
    <xf numFmtId="0" fontId="5" fillId="2" borderId="16" xfId="0" applyFont="1" applyFill="1" applyBorder="1" applyAlignment="1">
      <alignment horizontal="left" vertical="center" readingOrder="1"/>
    </xf>
    <xf numFmtId="176" fontId="5" fillId="2" borderId="14" xfId="1" applyNumberFormat="1" applyFont="1" applyFill="1" applyBorder="1" applyAlignment="1">
      <alignment horizontal="right" vertical="center" wrapText="1" readingOrder="1"/>
    </xf>
    <xf numFmtId="177" fontId="24" fillId="0" borderId="15" xfId="0" applyNumberFormat="1" applyFont="1" applyBorder="1" applyAlignment="1">
      <alignment horizontal="right" vertical="top" wrapText="1"/>
    </xf>
    <xf numFmtId="0" fontId="5" fillId="2" borderId="14" xfId="0" applyFont="1" applyFill="1" applyBorder="1" applyAlignment="1">
      <alignment horizontal="left" vertical="center" readingOrder="1"/>
    </xf>
    <xf numFmtId="174" fontId="5" fillId="2" borderId="14" xfId="0" applyNumberFormat="1" applyFont="1" applyFill="1" applyBorder="1" applyAlignment="1">
      <alignment horizontal="right" vertical="center" readingOrder="1"/>
    </xf>
    <xf numFmtId="4" fontId="5" fillId="2" borderId="14" xfId="0" applyNumberFormat="1" applyFont="1" applyFill="1" applyBorder="1" applyAlignment="1">
      <alignment horizontal="right" vertical="center" readingOrder="1"/>
    </xf>
    <xf numFmtId="0" fontId="5" fillId="2" borderId="14" xfId="0" applyFont="1" applyFill="1" applyBorder="1" applyAlignment="1">
      <alignment horizontal="left" vertical="center" wrapText="1" readingOrder="1"/>
    </xf>
    <xf numFmtId="174" fontId="5" fillId="2" borderId="14" xfId="0" applyNumberFormat="1" applyFont="1" applyFill="1" applyBorder="1" applyAlignment="1">
      <alignment horizontal="right" vertical="center" wrapText="1" readingOrder="1"/>
    </xf>
    <xf numFmtId="2" fontId="5" fillId="2" borderId="14" xfId="0" applyNumberFormat="1" applyFont="1" applyFill="1" applyBorder="1" applyAlignment="1">
      <alignment horizontal="right" vertical="center" wrapText="1" readingOrder="1"/>
    </xf>
    <xf numFmtId="174" fontId="5" fillId="0" borderId="14" xfId="0" applyNumberFormat="1" applyFont="1" applyBorder="1" applyAlignment="1">
      <alignment horizontal="right" vertical="center" wrapText="1" readingOrder="1"/>
    </xf>
    <xf numFmtId="2" fontId="24" fillId="0" borderId="0" xfId="0" applyNumberFormat="1" applyFont="1" applyAlignment="1">
      <alignment horizontal="left" vertical="top"/>
    </xf>
    <xf numFmtId="4" fontId="5" fillId="2" borderId="14" xfId="0" applyNumberFormat="1" applyFont="1" applyFill="1" applyBorder="1" applyAlignment="1">
      <alignment horizontal="right" vertical="center" wrapText="1" readingOrder="1"/>
    </xf>
    <xf numFmtId="174" fontId="24" fillId="0" borderId="0" xfId="0" applyNumberFormat="1" applyFont="1" applyAlignment="1"/>
    <xf numFmtId="0" fontId="30" fillId="0" borderId="15" xfId="0" applyFont="1" applyBorder="1" applyAlignment="1">
      <alignment horizontal="center"/>
    </xf>
    <xf numFmtId="2" fontId="24" fillId="0" borderId="15" xfId="0" applyNumberFormat="1" applyFont="1" applyBorder="1" applyAlignment="1">
      <alignment horizontal="center"/>
    </xf>
    <xf numFmtId="0" fontId="24" fillId="0" borderId="15" xfId="0" applyFont="1" applyBorder="1" applyAlignment="1"/>
    <xf numFmtId="0" fontId="30" fillId="0" borderId="15" xfId="0" applyFont="1" applyBorder="1" applyAlignment="1">
      <alignment horizontal="center" vertical="top"/>
    </xf>
    <xf numFmtId="0" fontId="30" fillId="0" borderId="15" xfId="0" applyFont="1" applyBorder="1" applyAlignment="1">
      <alignment horizontal="center" vertical="top" wrapText="1"/>
    </xf>
    <xf numFmtId="37" fontId="24" fillId="0" borderId="15" xfId="3" applyNumberFormat="1" applyFont="1" applyFill="1" applyBorder="1" applyAlignment="1">
      <alignment horizontal="center"/>
    </xf>
    <xf numFmtId="4" fontId="24" fillId="0" borderId="15" xfId="0" applyNumberFormat="1" applyFont="1" applyBorder="1" applyAlignment="1"/>
    <xf numFmtId="43" fontId="30" fillId="0" borderId="15" xfId="3" applyNumberFormat="1" applyFont="1" applyFill="1" applyBorder="1"/>
    <xf numFmtId="164" fontId="24" fillId="0" borderId="0" xfId="3" applyFont="1" applyFill="1" applyBorder="1"/>
    <xf numFmtId="43" fontId="24" fillId="0" borderId="0" xfId="0" applyNumberFormat="1" applyFont="1" applyAlignment="1"/>
    <xf numFmtId="4" fontId="24" fillId="0" borderId="0" xfId="0" applyNumberFormat="1" applyFont="1" applyAlignment="1"/>
    <xf numFmtId="0" fontId="24" fillId="0" borderId="15" xfId="3" applyNumberFormat="1" applyFont="1" applyFill="1" applyBorder="1" applyAlignment="1">
      <alignment horizontal="center"/>
    </xf>
    <xf numFmtId="4" fontId="24" fillId="0" borderId="15" xfId="3" applyNumberFormat="1" applyFont="1" applyFill="1" applyBorder="1"/>
    <xf numFmtId="178" fontId="24" fillId="0" borderId="15" xfId="3" applyNumberFormat="1" applyFont="1" applyFill="1" applyBorder="1"/>
    <xf numFmtId="1" fontId="24" fillId="0" borderId="15" xfId="0" applyNumberFormat="1" applyFont="1" applyBorder="1" applyAlignment="1">
      <alignment horizontal="center"/>
    </xf>
    <xf numFmtId="2" fontId="24" fillId="0" borderId="15" xfId="0" applyNumberFormat="1" applyFont="1" applyBorder="1" applyAlignment="1">
      <alignment horizontal="right"/>
    </xf>
    <xf numFmtId="179" fontId="24" fillId="0" borderId="0" xfId="0" applyNumberFormat="1" applyFont="1" applyAlignment="1"/>
    <xf numFmtId="0" fontId="24" fillId="0" borderId="0" xfId="0" applyFont="1" applyAlignment="1" applyProtection="1">
      <alignment horizontal="left"/>
      <protection locked="0"/>
    </xf>
    <xf numFmtId="0" fontId="24" fillId="0" borderId="0" xfId="0" applyFont="1" applyAlignment="1">
      <alignment horizontal="center" vertical="top"/>
    </xf>
    <xf numFmtId="164" fontId="24" fillId="0" borderId="0" xfId="3" applyFont="1" applyFill="1" applyBorder="1" applyAlignment="1" applyProtection="1">
      <alignment horizontal="left"/>
      <protection locked="0"/>
    </xf>
    <xf numFmtId="4" fontId="24" fillId="0" borderId="0" xfId="0" applyNumberFormat="1" applyFont="1" applyAlignment="1">
      <alignment horizontal="right" vertical="center"/>
    </xf>
    <xf numFmtId="0" fontId="24" fillId="0" borderId="17" xfId="0" applyFont="1" applyBorder="1" applyAlignment="1">
      <alignment horizontal="center"/>
    </xf>
    <xf numFmtId="0" fontId="24" fillId="0" borderId="18" xfId="0" applyFont="1" applyBorder="1" applyAlignment="1">
      <alignment horizontal="center"/>
    </xf>
    <xf numFmtId="174" fontId="5" fillId="2" borderId="14" xfId="0" applyNumberFormat="1" applyFont="1" applyFill="1" applyBorder="1" applyAlignment="1">
      <alignment horizontal="center" vertical="center" wrapText="1" readingOrder="1"/>
    </xf>
    <xf numFmtId="0" fontId="24" fillId="0" borderId="0" xfId="0" applyFont="1" applyAlignment="1">
      <alignment horizontal="left" vertical="top"/>
    </xf>
    <xf numFmtId="10" fontId="24" fillId="0" borderId="0" xfId="0" applyNumberFormat="1" applyFont="1" applyAlignment="1">
      <alignment horizontal="center"/>
    </xf>
    <xf numFmtId="164" fontId="24" fillId="0" borderId="15" xfId="3" applyFont="1" applyFill="1" applyBorder="1" applyAlignment="1">
      <alignment horizontal="center" vertical="top" wrapText="1"/>
    </xf>
    <xf numFmtId="0" fontId="24" fillId="0" borderId="15" xfId="0" applyFont="1" applyBorder="1" applyAlignment="1">
      <alignment horizontal="center"/>
    </xf>
    <xf numFmtId="164" fontId="24" fillId="0" borderId="0" xfId="0" applyNumberFormat="1" applyFont="1" applyAlignment="1"/>
    <xf numFmtId="164" fontId="30" fillId="0" borderId="0" xfId="3" applyFont="1" applyFill="1" applyBorder="1"/>
    <xf numFmtId="43" fontId="24" fillId="0" borderId="15" xfId="3" applyNumberFormat="1" applyFont="1" applyFill="1" applyBorder="1"/>
    <xf numFmtId="0" fontId="24" fillId="0" borderId="15" xfId="0" applyFont="1" applyBorder="1" applyAlignment="1">
      <alignment horizontal="left" vertical="top" wrapText="1"/>
    </xf>
    <xf numFmtId="0" fontId="30" fillId="0" borderId="0" xfId="0" applyFont="1" applyAlignment="1">
      <alignment vertical="top" wrapText="1"/>
    </xf>
    <xf numFmtId="0" fontId="24" fillId="0" borderId="0" xfId="0" applyFont="1" applyAlignment="1">
      <alignment horizontal="center"/>
    </xf>
    <xf numFmtId="2" fontId="24" fillId="0" borderId="0" xfId="0" applyNumberFormat="1" applyFont="1" applyAlignment="1">
      <alignment horizontal="right"/>
    </xf>
    <xf numFmtId="0" fontId="24" fillId="0" borderId="0" xfId="0" applyFont="1" applyAlignment="1">
      <alignment horizontal="right" vertical="top" wrapText="1"/>
    </xf>
    <xf numFmtId="0" fontId="24" fillId="0" borderId="15" xfId="0" applyFont="1" applyBorder="1" applyAlignment="1">
      <alignment horizontal="center" vertical="top" wrapText="1"/>
    </xf>
    <xf numFmtId="180" fontId="24" fillId="0" borderId="0" xfId="0" applyNumberFormat="1" applyFont="1" applyAlignment="1">
      <alignment horizontal="right" vertical="top" wrapText="1"/>
    </xf>
    <xf numFmtId="2" fontId="24" fillId="0" borderId="0" xfId="0" applyNumberFormat="1" applyFont="1" applyAlignment="1">
      <alignment horizontal="center"/>
    </xf>
    <xf numFmtId="0" fontId="24" fillId="0" borderId="15" xfId="0" applyFont="1" applyBorder="1" applyAlignment="1">
      <alignment horizontal="left"/>
    </xf>
    <xf numFmtId="2" fontId="24" fillId="0" borderId="15" xfId="0" applyNumberFormat="1" applyFont="1" applyBorder="1" applyAlignment="1">
      <alignment horizontal="center" vertical="top" wrapText="1"/>
    </xf>
    <xf numFmtId="0" fontId="24" fillId="0" borderId="0" xfId="0" applyFont="1" applyAlignment="1">
      <alignment horizontal="left"/>
    </xf>
    <xf numFmtId="0" fontId="24" fillId="0" borderId="0" xfId="0" applyFont="1" applyAlignment="1">
      <alignment horizontal="right" vertical="top"/>
    </xf>
    <xf numFmtId="2" fontId="24" fillId="0" borderId="0" xfId="0" applyNumberFormat="1" applyFont="1" applyAlignment="1">
      <alignment horizontal="right" vertical="top"/>
    </xf>
    <xf numFmtId="181" fontId="24" fillId="0" borderId="0" xfId="3" applyNumberFormat="1" applyFont="1" applyFill="1" applyBorder="1" applyAlignment="1">
      <alignment horizontal="center" vertical="top" wrapText="1"/>
    </xf>
    <xf numFmtId="0" fontId="24" fillId="0" borderId="0" xfId="0" applyFont="1" applyAlignment="1">
      <alignment horizontal="left" vertical="top" wrapText="1"/>
    </xf>
    <xf numFmtId="175" fontId="24" fillId="0" borderId="0" xfId="3" applyNumberFormat="1" applyFont="1" applyFill="1" applyBorder="1" applyAlignment="1">
      <alignment horizontal="right" vertical="top" wrapText="1"/>
    </xf>
    <xf numFmtId="2" fontId="24" fillId="0" borderId="0" xfId="0" applyNumberFormat="1" applyFont="1" applyAlignment="1"/>
    <xf numFmtId="4" fontId="24" fillId="0" borderId="0" xfId="3" applyNumberFormat="1" applyFont="1" applyFill="1" applyBorder="1"/>
    <xf numFmtId="0" fontId="24" fillId="0" borderId="15" xfId="0" applyFont="1" applyBorder="1" applyAlignment="1">
      <alignment vertical="top" wrapText="1"/>
    </xf>
    <xf numFmtId="2" fontId="24" fillId="0" borderId="15" xfId="0" applyNumberFormat="1" applyFont="1" applyBorder="1" applyAlignment="1">
      <alignment vertical="top" wrapText="1"/>
    </xf>
    <xf numFmtId="164" fontId="24" fillId="0" borderId="15" xfId="3" applyFont="1" applyFill="1" applyBorder="1" applyAlignment="1"/>
    <xf numFmtId="4" fontId="24" fillId="0" borderId="15" xfId="0" applyNumberFormat="1" applyFont="1" applyBorder="1" applyAlignment="1">
      <alignment horizontal="center"/>
    </xf>
    <xf numFmtId="4" fontId="24" fillId="0" borderId="15" xfId="3" applyNumberFormat="1" applyFont="1" applyFill="1" applyBorder="1" applyAlignment="1">
      <alignment horizontal="center"/>
    </xf>
    <xf numFmtId="4" fontId="30" fillId="0" borderId="15" xfId="0" applyNumberFormat="1" applyFont="1" applyBorder="1" applyAlignment="1">
      <alignment horizontal="center" vertical="top" wrapText="1"/>
    </xf>
    <xf numFmtId="4" fontId="24" fillId="0" borderId="15" xfId="0" applyNumberFormat="1" applyFont="1" applyBorder="1" applyAlignment="1">
      <alignment horizontal="center" vertical="top" wrapText="1"/>
    </xf>
    <xf numFmtId="0" fontId="5" fillId="0" borderId="0" xfId="0" applyFont="1" applyAlignment="1">
      <alignment horizontal="left" vertical="center" wrapText="1" readingOrder="1"/>
    </xf>
    <xf numFmtId="0" fontId="0" fillId="4" borderId="0" xfId="0" applyFill="1">
      <alignment wrapText="1"/>
    </xf>
    <xf numFmtId="164" fontId="5" fillId="2" borderId="14" xfId="3" applyFont="1" applyFill="1" applyBorder="1" applyAlignment="1">
      <alignment horizontal="right" vertical="top" wrapText="1" readingOrder="1"/>
    </xf>
    <xf numFmtId="0" fontId="4" fillId="0" borderId="6" xfId="0" applyFont="1" applyBorder="1" applyAlignment="1">
      <alignment horizontal="center" vertical="center" wrapText="1" readingOrder="1"/>
    </xf>
    <xf numFmtId="0" fontId="5" fillId="0" borderId="6" xfId="0" applyFont="1" applyBorder="1" applyAlignment="1">
      <alignment horizontal="right" vertical="top" wrapText="1" readingOrder="1"/>
    </xf>
    <xf numFmtId="0" fontId="6" fillId="0" borderId="6" xfId="0" applyFont="1" applyBorder="1" applyAlignment="1">
      <alignment horizontal="left" vertical="center" wrapText="1" readingOrder="1"/>
    </xf>
    <xf numFmtId="165" fontId="5" fillId="0" borderId="6" xfId="0" applyNumberFormat="1" applyFont="1" applyBorder="1" applyAlignment="1">
      <alignment horizontal="right" vertical="center" wrapText="1" readingOrder="1"/>
    </xf>
    <xf numFmtId="0" fontId="5" fillId="0" borderId="6" xfId="0" applyFont="1" applyBorder="1" applyAlignment="1">
      <alignment horizontal="left" vertical="center" wrapText="1" readingOrder="1"/>
    </xf>
    <xf numFmtId="166" fontId="5" fillId="0" borderId="6" xfId="0" applyNumberFormat="1" applyFont="1" applyBorder="1" applyAlignment="1">
      <alignment horizontal="right" vertical="center" wrapText="1" readingOrder="1"/>
    </xf>
    <xf numFmtId="167" fontId="5" fillId="0" borderId="6" xfId="0" applyNumberFormat="1" applyFont="1" applyBorder="1" applyAlignment="1">
      <alignment horizontal="right" vertical="center" wrapText="1" readingOrder="1"/>
    </xf>
    <xf numFmtId="168" fontId="5" fillId="0" borderId="6" xfId="0" applyNumberFormat="1" applyFont="1" applyBorder="1" applyAlignment="1">
      <alignment horizontal="right" vertical="center" wrapText="1" readingOrder="1"/>
    </xf>
    <xf numFmtId="167" fontId="6" fillId="0" borderId="6" xfId="0" applyNumberFormat="1" applyFont="1" applyBorder="1" applyAlignment="1">
      <alignment horizontal="right" vertical="center" wrapText="1" readingOrder="1"/>
    </xf>
    <xf numFmtId="168" fontId="6" fillId="0" borderId="6" xfId="0" applyNumberFormat="1" applyFont="1" applyBorder="1" applyAlignment="1">
      <alignment horizontal="right" vertical="center" wrapText="1" readingOrder="1"/>
    </xf>
    <xf numFmtId="0" fontId="7" fillId="0" borderId="6" xfId="0" applyFont="1" applyBorder="1" applyAlignment="1">
      <alignment horizontal="left" vertical="center" wrapText="1" readingOrder="1"/>
    </xf>
    <xf numFmtId="0" fontId="7" fillId="0" borderId="6" xfId="0" applyFont="1" applyBorder="1" applyAlignment="1">
      <alignment horizontal="right" vertical="center" wrapText="1" readingOrder="1"/>
    </xf>
    <xf numFmtId="0" fontId="6" fillId="0" borderId="6" xfId="0" applyFont="1" applyBorder="1" applyAlignment="1">
      <alignment horizontal="right" vertical="center" wrapText="1" readingOrder="1"/>
    </xf>
    <xf numFmtId="0" fontId="5" fillId="0" borderId="6" xfId="0" applyFont="1" applyBorder="1" applyAlignment="1">
      <alignment horizontal="right" vertical="center" wrapText="1" readingOrder="1"/>
    </xf>
    <xf numFmtId="164" fontId="5" fillId="0" borderId="14" xfId="3" applyFont="1" applyFill="1" applyBorder="1" applyAlignment="1">
      <alignment horizontal="right" vertical="top" wrapText="1" readingOrder="1"/>
    </xf>
    <xf numFmtId="169" fontId="5" fillId="0" borderId="6" xfId="0" applyNumberFormat="1" applyFont="1" applyBorder="1" applyAlignment="1">
      <alignment horizontal="right" vertical="center" wrapText="1" readingOrder="1"/>
    </xf>
    <xf numFmtId="170" fontId="6" fillId="0" borderId="6" xfId="0" applyNumberFormat="1" applyFont="1" applyBorder="1" applyAlignment="1">
      <alignment horizontal="right" vertical="center" wrapText="1" readingOrder="1"/>
    </xf>
    <xf numFmtId="0" fontId="7" fillId="0" borderId="0" xfId="0" applyFont="1" applyAlignment="1">
      <alignment horizontal="right" vertical="center" wrapText="1" readingOrder="1"/>
    </xf>
    <xf numFmtId="0" fontId="6"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6" fillId="0" borderId="4" xfId="0" applyFont="1" applyBorder="1" applyAlignment="1">
      <alignment horizontal="left" vertical="top" wrapText="1" readingOrder="1"/>
    </xf>
    <xf numFmtId="0" fontId="5" fillId="0" borderId="4" xfId="0" applyFont="1" applyBorder="1" applyAlignment="1">
      <alignment horizontal="left" vertical="center" wrapText="1" readingOrder="1"/>
    </xf>
    <xf numFmtId="171" fontId="5" fillId="0" borderId="4" xfId="0" applyNumberFormat="1" applyFont="1" applyBorder="1" applyAlignment="1">
      <alignment horizontal="right" vertical="center" wrapText="1" readingOrder="1"/>
    </xf>
    <xf numFmtId="172" fontId="6" fillId="0" borderId="4" xfId="0" applyNumberFormat="1" applyFont="1" applyBorder="1" applyAlignment="1">
      <alignment horizontal="left" vertical="center" wrapText="1" readingOrder="1"/>
    </xf>
    <xf numFmtId="0" fontId="15" fillId="0" borderId="6" xfId="0" applyFont="1" applyBorder="1" applyAlignment="1">
      <alignment horizontal="left" vertical="center" wrapText="1" readingOrder="1"/>
    </xf>
    <xf numFmtId="0" fontId="15" fillId="0" borderId="4" xfId="0" applyFont="1" applyBorder="1" applyAlignment="1">
      <alignment horizontal="left" vertical="center" wrapText="1" readingOrder="1"/>
    </xf>
    <xf numFmtId="0" fontId="7" fillId="0" borderId="5" xfId="0" applyFont="1" applyBorder="1" applyAlignment="1">
      <alignment horizontal="right" vertical="center" wrapText="1" readingOrder="1"/>
    </xf>
    <xf numFmtId="0" fontId="5" fillId="0" borderId="0" xfId="0" applyFont="1" applyAlignment="1">
      <alignment horizontal="right" vertical="center" wrapText="1" readingOrder="1"/>
    </xf>
    <xf numFmtId="0" fontId="5" fillId="0" borderId="5" xfId="0" applyFont="1" applyBorder="1" applyAlignment="1">
      <alignment horizontal="right" vertical="top" wrapText="1" readingOrder="1"/>
    </xf>
    <xf numFmtId="0" fontId="5" fillId="0" borderId="11" xfId="0" applyFont="1" applyBorder="1" applyAlignment="1">
      <alignment horizontal="left" vertical="center" wrapText="1" readingOrder="1"/>
    </xf>
    <xf numFmtId="167" fontId="5" fillId="0" borderId="4" xfId="0" applyNumberFormat="1" applyFont="1" applyBorder="1" applyAlignment="1">
      <alignment horizontal="right" vertical="center" wrapText="1" readingOrder="1"/>
    </xf>
    <xf numFmtId="0" fontId="5" fillId="0" borderId="4" xfId="0" applyFont="1" applyBorder="1" applyAlignment="1">
      <alignment horizontal="right" vertical="top" wrapText="1" readingOrder="1"/>
    </xf>
    <xf numFmtId="165" fontId="5" fillId="0" borderId="4" xfId="0" applyNumberFormat="1" applyFont="1" applyBorder="1" applyAlignment="1">
      <alignment horizontal="right" vertical="center" wrapText="1" readingOrder="1"/>
    </xf>
    <xf numFmtId="166" fontId="5" fillId="0" borderId="4" xfId="0" applyNumberFormat="1" applyFont="1" applyBorder="1" applyAlignment="1">
      <alignment horizontal="right" vertical="center" wrapText="1" readingOrder="1"/>
    </xf>
    <xf numFmtId="168" fontId="5" fillId="0" borderId="4" xfId="0" applyNumberFormat="1" applyFont="1" applyBorder="1" applyAlignment="1">
      <alignment horizontal="right" vertical="center" wrapText="1" readingOrder="1"/>
    </xf>
    <xf numFmtId="167" fontId="6" fillId="0" borderId="4" xfId="0" applyNumberFormat="1" applyFont="1" applyBorder="1" applyAlignment="1">
      <alignment horizontal="right" vertical="center" wrapText="1" readingOrder="1"/>
    </xf>
    <xf numFmtId="168" fontId="6" fillId="0" borderId="4" xfId="0" applyNumberFormat="1" applyFont="1" applyBorder="1" applyAlignment="1">
      <alignment horizontal="right" vertical="center" wrapText="1" readingOrder="1"/>
    </xf>
    <xf numFmtId="0" fontId="5" fillId="0" borderId="14" xfId="0" applyFont="1" applyBorder="1" applyAlignment="1">
      <alignment horizontal="left" vertical="center" wrapText="1" readingOrder="1"/>
    </xf>
    <xf numFmtId="0" fontId="8" fillId="0" borderId="4" xfId="0" applyFont="1" applyBorder="1" applyAlignment="1">
      <alignment horizontal="left" vertical="center" wrapText="1" readingOrder="1"/>
    </xf>
    <xf numFmtId="0" fontId="8" fillId="0" borderId="4" xfId="0" applyFont="1" applyBorder="1" applyAlignment="1">
      <alignment horizontal="right" vertical="center" wrapText="1" readingOrder="1"/>
    </xf>
    <xf numFmtId="173" fontId="5" fillId="0" borderId="4" xfId="0" applyNumberFormat="1" applyFont="1" applyBorder="1" applyAlignment="1">
      <alignment horizontal="right" vertical="center" wrapText="1" readingOrder="1"/>
    </xf>
    <xf numFmtId="0" fontId="6" fillId="0" borderId="14" xfId="0" applyFont="1" applyBorder="1" applyAlignment="1">
      <alignment horizontal="left" vertical="center" wrapText="1" readingOrder="1"/>
    </xf>
    <xf numFmtId="0" fontId="18" fillId="0" borderId="0" xfId="0" applyFont="1" applyAlignment="1">
      <alignment vertical="center"/>
    </xf>
    <xf numFmtId="0" fontId="19" fillId="0" borderId="6" xfId="0" applyFont="1" applyBorder="1" applyAlignment="1">
      <alignment horizontal="center" vertical="center" wrapText="1"/>
    </xf>
    <xf numFmtId="0" fontId="17" fillId="0" borderId="6" xfId="0" applyFont="1" applyBorder="1" applyAlignment="1">
      <alignment vertical="center" wrapText="1"/>
    </xf>
    <xf numFmtId="0" fontId="17" fillId="0" borderId="6" xfId="0" applyFont="1" applyBorder="1" applyAlignment="1">
      <alignment vertical="center"/>
    </xf>
    <xf numFmtId="2" fontId="17" fillId="0" borderId="6" xfId="0" applyNumberFormat="1" applyFont="1" applyBorder="1" applyAlignment="1">
      <alignment vertical="center"/>
    </xf>
    <xf numFmtId="4" fontId="17" fillId="0" borderId="6" xfId="0" applyNumberFormat="1" applyFont="1" applyBorder="1" applyAlignment="1">
      <alignment vertical="center"/>
    </xf>
    <xf numFmtId="0" fontId="19" fillId="0" borderId="6" xfId="2" applyFont="1" applyBorder="1" applyAlignment="1">
      <alignment horizontal="center" vertical="center"/>
    </xf>
    <xf numFmtId="0" fontId="18" fillId="0" borderId="6" xfId="2" applyFont="1" applyBorder="1" applyAlignment="1">
      <alignment vertical="center"/>
    </xf>
    <xf numFmtId="0" fontId="18" fillId="0" borderId="6" xfId="2" applyFont="1" applyBorder="1" applyAlignment="1">
      <alignment vertical="center" wrapText="1"/>
    </xf>
    <xf numFmtId="0" fontId="19" fillId="0" borderId="6" xfId="2" applyFont="1" applyBorder="1" applyAlignment="1">
      <alignment horizontal="center" vertical="center" wrapText="1"/>
    </xf>
    <xf numFmtId="0" fontId="20" fillId="0" borderId="0" xfId="1" applyFont="1" applyAlignment="1">
      <alignment horizontal="center" vertical="center"/>
    </xf>
    <xf numFmtId="0" fontId="18" fillId="0" borderId="6" xfId="2" applyFont="1" applyBorder="1" applyAlignment="1">
      <alignment horizontal="left" vertical="center"/>
    </xf>
    <xf numFmtId="2" fontId="18" fillId="0" borderId="6" xfId="2" applyNumberFormat="1" applyFont="1" applyBorder="1" applyAlignment="1">
      <alignment horizontal="right" vertical="center" wrapText="1"/>
    </xf>
    <xf numFmtId="4" fontId="18" fillId="0" borderId="6" xfId="2" applyNumberFormat="1" applyFont="1" applyBorder="1" applyAlignment="1">
      <alignment horizontal="right" vertical="center"/>
    </xf>
    <xf numFmtId="10" fontId="18" fillId="0" borderId="6" xfId="4" applyNumberFormat="1" applyFont="1" applyFill="1" applyBorder="1" applyAlignment="1">
      <alignment vertical="center" wrapText="1"/>
    </xf>
    <xf numFmtId="4" fontId="21" fillId="0" borderId="0" xfId="2" applyNumberFormat="1" applyFont="1" applyAlignment="1">
      <alignment vertical="center"/>
    </xf>
    <xf numFmtId="0" fontId="17" fillId="0" borderId="6" xfId="0" applyFont="1" applyBorder="1" applyAlignment="1">
      <alignment horizontal="justify" vertical="center"/>
    </xf>
    <xf numFmtId="0" fontId="17" fillId="0" borderId="6" xfId="0" applyFont="1" applyBorder="1" applyAlignment="1">
      <alignment horizontal="justify" vertical="center" wrapText="1"/>
    </xf>
    <xf numFmtId="174" fontId="6" fillId="0" borderId="4" xfId="0" applyNumberFormat="1" applyFont="1" applyBorder="1" applyAlignment="1">
      <alignment horizontal="left" vertical="center" wrapText="1" readingOrder="1"/>
    </xf>
    <xf numFmtId="0" fontId="22" fillId="0" borderId="6" xfId="0" applyFont="1" applyBorder="1" applyAlignment="1">
      <alignment horizontal="justify" vertical="center" wrapText="1"/>
    </xf>
    <xf numFmtId="14" fontId="17" fillId="0" borderId="6" xfId="0" quotePrefix="1" applyNumberFormat="1" applyFont="1" applyBorder="1" applyAlignment="1">
      <alignment horizontal="justify" vertical="center" wrapText="1"/>
    </xf>
    <xf numFmtId="0" fontId="6" fillId="0" borderId="4" xfId="5" applyFont="1" applyBorder="1" applyAlignment="1">
      <alignment horizontal="left" vertical="center" wrapText="1" readingOrder="1"/>
    </xf>
    <xf numFmtId="0" fontId="18" fillId="0" borderId="0" xfId="0" applyFont="1" applyAlignment="1"/>
    <xf numFmtId="0" fontId="17" fillId="0" borderId="6" xfId="0" applyFont="1" applyBorder="1">
      <alignment wrapText="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0" fontId="19" fillId="0" borderId="6" xfId="0" applyFont="1" applyBorder="1" applyAlignment="1">
      <alignment horizontal="left" wrapText="1"/>
    </xf>
    <xf numFmtId="0" fontId="19" fillId="0" borderId="6" xfId="0" applyFont="1" applyBorder="1" applyAlignment="1">
      <alignment horizontal="center" wrapText="1"/>
    </xf>
    <xf numFmtId="0" fontId="17" fillId="0" borderId="6" xfId="0" applyFont="1" applyBorder="1" applyAlignment="1">
      <alignment horizontal="left" vertical="center" wrapText="1"/>
    </xf>
    <xf numFmtId="0" fontId="17" fillId="0" borderId="6" xfId="0" applyFont="1" applyBorder="1" applyAlignment="1">
      <alignment horizontal="center" vertical="center"/>
    </xf>
    <xf numFmtId="4" fontId="17" fillId="0" borderId="6" xfId="0" applyNumberFormat="1" applyFont="1" applyBorder="1" applyAlignment="1">
      <alignment horizontal="center" vertical="center"/>
    </xf>
    <xf numFmtId="0" fontId="17" fillId="0" borderId="0" xfId="0" applyFont="1" applyAlignment="1"/>
    <xf numFmtId="0" fontId="23" fillId="0" borderId="6" xfId="0" applyFont="1" applyBorder="1" applyAlignment="1">
      <alignment horizontal="center" vertical="center" wrapText="1"/>
    </xf>
    <xf numFmtId="0" fontId="24" fillId="0" borderId="6" xfId="0" applyFont="1" applyBorder="1" applyAlignment="1">
      <alignment horizontal="left" vertical="center"/>
    </xf>
    <xf numFmtId="0" fontId="24" fillId="0" borderId="6" xfId="0" applyFont="1" applyBorder="1" applyAlignment="1">
      <alignment horizontal="center" vertical="center"/>
    </xf>
    <xf numFmtId="4" fontId="24" fillId="0" borderId="6" xfId="0" applyNumberFormat="1" applyFont="1" applyBorder="1" applyAlignment="1">
      <alignment horizontal="center" vertical="center"/>
    </xf>
    <xf numFmtId="0" fontId="6" fillId="0" borderId="4" xfId="0" applyFont="1" applyBorder="1" applyAlignment="1">
      <alignment horizontal="left" vertical="center" readingOrder="1"/>
    </xf>
    <xf numFmtId="0" fontId="25" fillId="0" borderId="0" xfId="0" applyFont="1" applyAlignment="1"/>
    <xf numFmtId="0" fontId="23" fillId="0" borderId="10" xfId="0" applyFont="1" applyBorder="1" applyAlignment="1">
      <alignment horizontal="center" wrapText="1"/>
    </xf>
    <xf numFmtId="0" fontId="24" fillId="0" borderId="10" xfId="0" applyFont="1" applyBorder="1" applyAlignment="1">
      <alignment horizontal="left" vertical="center"/>
    </xf>
    <xf numFmtId="0" fontId="24" fillId="0" borderId="10" xfId="0" applyFont="1" applyBorder="1" applyAlignment="1">
      <alignment horizontal="center" vertical="center"/>
    </xf>
    <xf numFmtId="4" fontId="24" fillId="0" borderId="10" xfId="0" applyNumberFormat="1" applyFont="1" applyBorder="1" applyAlignment="1">
      <alignment horizontal="right" vertical="center"/>
    </xf>
    <xf numFmtId="167" fontId="6" fillId="0" borderId="4" xfId="0" applyNumberFormat="1" applyFont="1" applyBorder="1" applyAlignment="1">
      <alignment horizontal="left" vertical="center" wrapText="1" readingOrder="1"/>
    </xf>
    <xf numFmtId="0" fontId="4" fillId="0" borderId="12" xfId="0" applyFont="1" applyBorder="1" applyAlignment="1">
      <alignment horizontal="center" vertical="center" wrapText="1" readingOrder="1"/>
    </xf>
    <xf numFmtId="0" fontId="10" fillId="0" borderId="12" xfId="0" applyFont="1" applyBorder="1" applyAlignment="1">
      <alignment horizontal="center" vertical="center" wrapText="1" readingOrder="1"/>
    </xf>
    <xf numFmtId="0" fontId="5" fillId="0" borderId="12" xfId="0" applyFont="1" applyBorder="1" applyAlignment="1">
      <alignment horizontal="right" vertical="top" wrapText="1" readingOrder="1"/>
    </xf>
    <xf numFmtId="0" fontId="6" fillId="0" borderId="12" xfId="0" applyFont="1" applyBorder="1" applyAlignment="1">
      <alignment horizontal="left" vertical="center" wrapText="1" readingOrder="1"/>
    </xf>
    <xf numFmtId="0" fontId="0" fillId="0" borderId="12" xfId="0" applyBorder="1">
      <alignment wrapText="1"/>
    </xf>
    <xf numFmtId="165" fontId="5" fillId="0" borderId="12" xfId="0" applyNumberFormat="1" applyFont="1" applyBorder="1" applyAlignment="1">
      <alignment horizontal="right" vertical="center" wrapText="1" readingOrder="1"/>
    </xf>
    <xf numFmtId="0" fontId="5" fillId="0" borderId="12" xfId="0" applyFont="1" applyBorder="1" applyAlignment="1">
      <alignment horizontal="left" vertical="center" wrapText="1" readingOrder="1"/>
    </xf>
    <xf numFmtId="166" fontId="5" fillId="0" borderId="12" xfId="0" applyNumberFormat="1" applyFont="1" applyBorder="1" applyAlignment="1">
      <alignment horizontal="right" vertical="center" wrapText="1" readingOrder="1"/>
    </xf>
    <xf numFmtId="167" fontId="5" fillId="0" borderId="12" xfId="0" applyNumberFormat="1" applyFont="1" applyBorder="1" applyAlignment="1">
      <alignment horizontal="right" vertical="center" wrapText="1" readingOrder="1"/>
    </xf>
    <xf numFmtId="168" fontId="5" fillId="0" borderId="12" xfId="0" applyNumberFormat="1" applyFont="1" applyBorder="1" applyAlignment="1">
      <alignment horizontal="right" vertical="center" wrapText="1" readingOrder="1"/>
    </xf>
    <xf numFmtId="167" fontId="6" fillId="0" borderId="12" xfId="0" applyNumberFormat="1" applyFont="1" applyBorder="1" applyAlignment="1">
      <alignment horizontal="right" vertical="center" wrapText="1" readingOrder="1"/>
    </xf>
    <xf numFmtId="168" fontId="6" fillId="0" borderId="12" xfId="0" applyNumberFormat="1" applyFont="1" applyBorder="1" applyAlignment="1">
      <alignment horizontal="right" vertical="center" wrapText="1" readingOrder="1"/>
    </xf>
    <xf numFmtId="0" fontId="7" fillId="0" borderId="12" xfId="0" applyFont="1" applyBorder="1" applyAlignment="1">
      <alignment horizontal="left" vertical="center" wrapText="1" readingOrder="1"/>
    </xf>
    <xf numFmtId="0" fontId="7" fillId="0" borderId="12" xfId="0" applyFont="1" applyBorder="1" applyAlignment="1">
      <alignment horizontal="right" vertical="center" wrapText="1" readingOrder="1"/>
    </xf>
    <xf numFmtId="0" fontId="6" fillId="0" borderId="12" xfId="0" applyFont="1" applyBorder="1" applyAlignment="1">
      <alignment horizontal="right" vertical="center" wrapText="1" readingOrder="1"/>
    </xf>
    <xf numFmtId="0" fontId="5" fillId="0" borderId="12" xfId="0" applyFont="1" applyBorder="1" applyAlignment="1">
      <alignment horizontal="right" vertical="center" wrapText="1" readingOrder="1"/>
    </xf>
    <xf numFmtId="170" fontId="6" fillId="0" borderId="12" xfId="0" applyNumberFormat="1" applyFont="1" applyBorder="1" applyAlignment="1">
      <alignment horizontal="right" vertical="center" wrapText="1" readingOrder="1"/>
    </xf>
    <xf numFmtId="0" fontId="4" fillId="2" borderId="6" xfId="0" applyFont="1" applyFill="1" applyBorder="1" applyAlignment="1">
      <alignment horizontal="center" vertical="center" wrapText="1" readingOrder="1"/>
    </xf>
    <xf numFmtId="0" fontId="5" fillId="0" borderId="1" xfId="0" applyFont="1" applyBorder="1" applyAlignment="1">
      <alignment horizontal="left" vertical="center" wrapText="1" readingOrder="1"/>
    </xf>
    <xf numFmtId="0" fontId="5" fillId="0" borderId="3" xfId="0" applyFont="1" applyBorder="1" applyAlignment="1">
      <alignment horizontal="left" vertical="center" wrapText="1" readingOrder="1"/>
    </xf>
    <xf numFmtId="0" fontId="6" fillId="2" borderId="1" xfId="0" applyFont="1" applyFill="1" applyBorder="1" applyAlignment="1">
      <alignment horizontal="left" vertical="center" wrapText="1" readingOrder="1"/>
    </xf>
    <xf numFmtId="0" fontId="6" fillId="2" borderId="2" xfId="0" applyFont="1" applyFill="1" applyBorder="1" applyAlignment="1">
      <alignment horizontal="left" vertical="center" wrapText="1" readingOrder="1"/>
    </xf>
    <xf numFmtId="0" fontId="6" fillId="2" borderId="3" xfId="0" applyFont="1" applyFill="1" applyBorder="1" applyAlignment="1">
      <alignment horizontal="left" vertical="center" wrapText="1" readingOrder="1"/>
    </xf>
    <xf numFmtId="0" fontId="5" fillId="0" borderId="0" xfId="0" applyFont="1" applyAlignment="1">
      <alignment horizontal="left" vertical="center" wrapText="1" readingOrder="1"/>
    </xf>
    <xf numFmtId="0" fontId="5" fillId="0" borderId="0" xfId="0" applyFont="1" applyAlignment="1">
      <alignment horizontal="justify" vertical="top" wrapText="1" readingOrder="1"/>
    </xf>
    <xf numFmtId="0" fontId="14" fillId="2" borderId="1" xfId="0" applyFont="1" applyFill="1" applyBorder="1" applyAlignment="1">
      <alignment horizontal="left" vertical="center" wrapText="1" readingOrder="1"/>
    </xf>
    <xf numFmtId="0" fontId="14" fillId="2" borderId="3" xfId="0" applyFont="1" applyFill="1" applyBorder="1" applyAlignment="1">
      <alignment horizontal="left" vertical="center" wrapText="1" readingOrder="1"/>
    </xf>
    <xf numFmtId="0" fontId="14" fillId="0" borderId="1" xfId="0" applyFont="1" applyBorder="1" applyAlignment="1">
      <alignment horizontal="left" vertical="center" wrapText="1" readingOrder="1"/>
    </xf>
    <xf numFmtId="0" fontId="14" fillId="0" borderId="3" xfId="0" applyFont="1" applyBorder="1" applyAlignment="1">
      <alignment horizontal="left" vertical="center" wrapText="1" readingOrder="1"/>
    </xf>
    <xf numFmtId="0" fontId="15" fillId="2" borderId="1" xfId="0" applyFont="1" applyFill="1" applyBorder="1" applyAlignment="1">
      <alignment horizontal="left" vertical="center" wrapText="1" readingOrder="1"/>
    </xf>
    <xf numFmtId="0" fontId="15" fillId="2" borderId="2" xfId="0" applyFont="1" applyFill="1" applyBorder="1" applyAlignment="1">
      <alignment horizontal="left" vertical="center" wrapText="1" readingOrder="1"/>
    </xf>
    <xf numFmtId="0" fontId="15" fillId="2" borderId="3" xfId="0" applyFont="1" applyFill="1" applyBorder="1" applyAlignment="1">
      <alignment horizontal="left" vertical="center" wrapText="1" readingOrder="1"/>
    </xf>
    <xf numFmtId="0" fontId="6" fillId="0" borderId="1" xfId="0" applyFont="1" applyBorder="1" applyAlignment="1">
      <alignment horizontal="left" vertical="center" wrapText="1" readingOrder="1"/>
    </xf>
    <xf numFmtId="0" fontId="6" fillId="0" borderId="2" xfId="0" applyFont="1" applyBorder="1" applyAlignment="1">
      <alignment horizontal="left" vertical="center" wrapText="1" readingOrder="1"/>
    </xf>
    <xf numFmtId="0" fontId="6" fillId="0" borderId="3" xfId="0" applyFont="1" applyBorder="1" applyAlignment="1">
      <alignment horizontal="left" vertical="center" wrapText="1" readingOrder="1"/>
    </xf>
    <xf numFmtId="0" fontId="4" fillId="0" borderId="6" xfId="0" applyFont="1" applyBorder="1" applyAlignment="1">
      <alignment horizontal="center" vertical="center" wrapText="1" readingOrder="1"/>
    </xf>
    <xf numFmtId="0" fontId="19" fillId="0" borderId="8" xfId="2" applyFont="1" applyBorder="1" applyAlignment="1">
      <alignment horizontal="center" vertical="center" wrapText="1"/>
    </xf>
    <xf numFmtId="0" fontId="19" fillId="0" borderId="9" xfId="2" applyFont="1" applyBorder="1" applyAlignment="1">
      <alignment horizontal="center" vertical="center" wrapText="1"/>
    </xf>
    <xf numFmtId="0" fontId="19" fillId="0" borderId="6" xfId="2" applyFont="1" applyBorder="1" applyAlignment="1">
      <alignment horizontal="center" vertical="center"/>
    </xf>
    <xf numFmtId="0" fontId="18" fillId="0" borderId="8" xfId="3" applyNumberFormat="1" applyFont="1" applyFill="1" applyBorder="1" applyAlignment="1">
      <alignment horizontal="center" vertical="center"/>
    </xf>
    <xf numFmtId="0" fontId="18" fillId="0" borderId="9" xfId="3" applyNumberFormat="1" applyFont="1" applyFill="1" applyBorder="1" applyAlignment="1">
      <alignment horizontal="center" vertical="center"/>
    </xf>
    <xf numFmtId="0" fontId="19" fillId="0" borderId="8" xfId="2" applyFont="1" applyBorder="1" applyAlignment="1">
      <alignment horizontal="center" vertical="center"/>
    </xf>
    <xf numFmtId="0" fontId="19" fillId="0" borderId="7" xfId="2" applyFont="1" applyBorder="1" applyAlignment="1">
      <alignment horizontal="center" vertical="center"/>
    </xf>
    <xf numFmtId="0" fontId="19" fillId="0" borderId="9" xfId="2" applyFont="1" applyBorder="1" applyAlignment="1">
      <alignment horizontal="center" vertical="center"/>
    </xf>
    <xf numFmtId="0" fontId="18" fillId="0" borderId="8" xfId="2" applyFont="1" applyBorder="1" applyAlignment="1">
      <alignment horizontal="left" vertical="center" wrapText="1"/>
    </xf>
    <xf numFmtId="0" fontId="18" fillId="0" borderId="7" xfId="2" applyFont="1" applyBorder="1" applyAlignment="1">
      <alignment horizontal="left" vertical="center" wrapText="1"/>
    </xf>
    <xf numFmtId="0" fontId="18" fillId="0" borderId="9" xfId="2" applyFont="1" applyBorder="1" applyAlignment="1">
      <alignment horizontal="left" vertical="center" wrapText="1"/>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5" fillId="0" borderId="6"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5" fillId="0" borderId="9"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30" fillId="0" borderId="0" xfId="0" applyFont="1" applyAlignment="1">
      <alignment horizontal="center"/>
    </xf>
  </cellXfs>
  <cellStyles count="10">
    <cellStyle name="Comma" xfId="3" builtinId="3"/>
    <cellStyle name="Comma 2" xfId="6" xr:uid="{A2CB51F8-D058-4D02-89FE-09BC3FB61BD7}"/>
    <cellStyle name="Hyperlink 2" xfId="7" xr:uid="{C6024630-84FA-4975-A630-53725CFE667A}"/>
    <cellStyle name="Normal" xfId="0" builtinId="0"/>
    <cellStyle name="Normal 2" xfId="1" xr:uid="{49D2A84B-AFD7-4F84-AE58-F3B443BEF993}"/>
    <cellStyle name="Normal 2 2" xfId="5" xr:uid="{99A4807B-E3D3-494B-9F01-8C0A95ECF709}"/>
    <cellStyle name="Normal 2 2 3 2" xfId="2" xr:uid="{7E0494D6-6889-4672-8F2A-D9AE0C2B00A0}"/>
    <cellStyle name="Normal 2 2 3 2 2" xfId="9" xr:uid="{E24ED596-39C5-42EB-8F4C-C261A2AB8915}"/>
    <cellStyle name="Normal 3" xfId="8" xr:uid="{1D695CEF-F41F-439F-9162-75FC7A7373A5}"/>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66675</xdr:colOff>
      <xdr:row>2</xdr:row>
      <xdr:rowOff>123825</xdr:rowOff>
    </xdr:from>
    <xdr:to>
      <xdr:col>9</xdr:col>
      <xdr:colOff>3350617</xdr:colOff>
      <xdr:row>13</xdr:row>
      <xdr:rowOff>15875</xdr:rowOff>
    </xdr:to>
    <xdr:pic>
      <xdr:nvPicPr>
        <xdr:cNvPr id="2" name="Picture 1">
          <a:extLst>
            <a:ext uri="{FF2B5EF4-FFF2-40B4-BE49-F238E27FC236}">
              <a16:creationId xmlns:a16="http://schemas.microsoft.com/office/drawing/2014/main" id="{32C8CB11-12C8-496E-A2B7-8F678759B718}"/>
            </a:ext>
          </a:extLst>
        </xdr:cNvPr>
        <xdr:cNvPicPr>
          <a:picLocks noChangeAspect="1"/>
        </xdr:cNvPicPr>
      </xdr:nvPicPr>
      <xdr:blipFill>
        <a:blip xmlns:r="http://schemas.openxmlformats.org/officeDocument/2006/relationships" r:embed="rId1"/>
        <a:stretch>
          <a:fillRect/>
        </a:stretch>
      </xdr:blipFill>
      <xdr:spPr>
        <a:xfrm>
          <a:off x="8401050" y="504825"/>
          <a:ext cx="3283942" cy="2054225"/>
        </a:xfrm>
        <a:prstGeom prst="rect">
          <a:avLst/>
        </a:prstGeom>
      </xdr:spPr>
    </xdr:pic>
    <xdr:clientData/>
  </xdr:twoCellAnchor>
  <xdr:twoCellAnchor editAs="oneCell">
    <xdr:from>
      <xdr:col>9</xdr:col>
      <xdr:colOff>47625</xdr:colOff>
      <xdr:row>15</xdr:row>
      <xdr:rowOff>104775</xdr:rowOff>
    </xdr:from>
    <xdr:to>
      <xdr:col>9</xdr:col>
      <xdr:colOff>3371850</xdr:colOff>
      <xdr:row>26</xdr:row>
      <xdr:rowOff>76200</xdr:rowOff>
    </xdr:to>
    <xdr:pic>
      <xdr:nvPicPr>
        <xdr:cNvPr id="3" name="Picture 2">
          <a:extLst>
            <a:ext uri="{FF2B5EF4-FFF2-40B4-BE49-F238E27FC236}">
              <a16:creationId xmlns:a16="http://schemas.microsoft.com/office/drawing/2014/main" id="{7904B47A-316B-4C08-BE6B-94BDAB8901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382000" y="3190875"/>
          <a:ext cx="33242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57150</xdr:colOff>
      <xdr:row>2</xdr:row>
      <xdr:rowOff>114300</xdr:rowOff>
    </xdr:from>
    <xdr:to>
      <xdr:col>9</xdr:col>
      <xdr:colOff>3352800</xdr:colOff>
      <xdr:row>12</xdr:row>
      <xdr:rowOff>82550</xdr:rowOff>
    </xdr:to>
    <xdr:pic>
      <xdr:nvPicPr>
        <xdr:cNvPr id="2" name="Picture 1">
          <a:extLst>
            <a:ext uri="{FF2B5EF4-FFF2-40B4-BE49-F238E27FC236}">
              <a16:creationId xmlns:a16="http://schemas.microsoft.com/office/drawing/2014/main" id="{5DB4815D-6A31-439A-B09F-91F143A666C5}"/>
            </a:ext>
          </a:extLst>
        </xdr:cNvPr>
        <xdr:cNvPicPr>
          <a:picLocks noChangeAspect="1"/>
        </xdr:cNvPicPr>
      </xdr:nvPicPr>
      <xdr:blipFill>
        <a:blip xmlns:r="http://schemas.openxmlformats.org/officeDocument/2006/relationships" r:embed="rId1"/>
        <a:stretch>
          <a:fillRect/>
        </a:stretch>
      </xdr:blipFill>
      <xdr:spPr>
        <a:xfrm>
          <a:off x="8591550" y="495300"/>
          <a:ext cx="3295650" cy="2025650"/>
        </a:xfrm>
        <a:prstGeom prst="rect">
          <a:avLst/>
        </a:prstGeom>
      </xdr:spPr>
    </xdr:pic>
    <xdr:clientData/>
  </xdr:twoCellAnchor>
  <xdr:twoCellAnchor editAs="oneCell">
    <xdr:from>
      <xdr:col>9</xdr:col>
      <xdr:colOff>28575</xdr:colOff>
      <xdr:row>14</xdr:row>
      <xdr:rowOff>38100</xdr:rowOff>
    </xdr:from>
    <xdr:to>
      <xdr:col>9</xdr:col>
      <xdr:colOff>3352800</xdr:colOff>
      <xdr:row>23</xdr:row>
      <xdr:rowOff>76200</xdr:rowOff>
    </xdr:to>
    <xdr:pic>
      <xdr:nvPicPr>
        <xdr:cNvPr id="3" name="Picture 2">
          <a:extLst>
            <a:ext uri="{FF2B5EF4-FFF2-40B4-BE49-F238E27FC236}">
              <a16:creationId xmlns:a16="http://schemas.microsoft.com/office/drawing/2014/main" id="{01AD2B27-8C4F-4E3F-8AD5-31B4B6CC95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562975" y="3143250"/>
          <a:ext cx="332422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47625</xdr:colOff>
      <xdr:row>2</xdr:row>
      <xdr:rowOff>142875</xdr:rowOff>
    </xdr:from>
    <xdr:to>
      <xdr:col>9</xdr:col>
      <xdr:colOff>3331567</xdr:colOff>
      <xdr:row>13</xdr:row>
      <xdr:rowOff>15875</xdr:rowOff>
    </xdr:to>
    <xdr:pic>
      <xdr:nvPicPr>
        <xdr:cNvPr id="2" name="Picture 1">
          <a:extLst>
            <a:ext uri="{FF2B5EF4-FFF2-40B4-BE49-F238E27FC236}">
              <a16:creationId xmlns:a16="http://schemas.microsoft.com/office/drawing/2014/main" id="{D5FD04AC-70F1-459B-9131-1A106786A74A}"/>
            </a:ext>
          </a:extLst>
        </xdr:cNvPr>
        <xdr:cNvPicPr>
          <a:picLocks noChangeAspect="1"/>
        </xdr:cNvPicPr>
      </xdr:nvPicPr>
      <xdr:blipFill>
        <a:blip xmlns:r="http://schemas.openxmlformats.org/officeDocument/2006/relationships" r:embed="rId1"/>
        <a:stretch>
          <a:fillRect/>
        </a:stretch>
      </xdr:blipFill>
      <xdr:spPr>
        <a:xfrm>
          <a:off x="8582025" y="523875"/>
          <a:ext cx="3283942" cy="2092325"/>
        </a:xfrm>
        <a:prstGeom prst="rect">
          <a:avLst/>
        </a:prstGeom>
      </xdr:spPr>
    </xdr:pic>
    <xdr:clientData/>
  </xdr:twoCellAnchor>
  <xdr:twoCellAnchor editAs="oneCell">
    <xdr:from>
      <xdr:col>9</xdr:col>
      <xdr:colOff>38100</xdr:colOff>
      <xdr:row>16</xdr:row>
      <xdr:rowOff>66674</xdr:rowOff>
    </xdr:from>
    <xdr:to>
      <xdr:col>9</xdr:col>
      <xdr:colOff>3343275</xdr:colOff>
      <xdr:row>26</xdr:row>
      <xdr:rowOff>57149</xdr:rowOff>
    </xdr:to>
    <xdr:pic>
      <xdr:nvPicPr>
        <xdr:cNvPr id="3" name="Picture 2">
          <a:extLst>
            <a:ext uri="{FF2B5EF4-FFF2-40B4-BE49-F238E27FC236}">
              <a16:creationId xmlns:a16="http://schemas.microsoft.com/office/drawing/2014/main" id="{B13F0091-9044-41D9-BE7A-FD149786A6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82200" y="3152774"/>
          <a:ext cx="330517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57150</xdr:colOff>
      <xdr:row>2</xdr:row>
      <xdr:rowOff>85725</xdr:rowOff>
    </xdr:from>
    <xdr:to>
      <xdr:col>9</xdr:col>
      <xdr:colOff>3324225</xdr:colOff>
      <xdr:row>12</xdr:row>
      <xdr:rowOff>53975</xdr:rowOff>
    </xdr:to>
    <xdr:pic>
      <xdr:nvPicPr>
        <xdr:cNvPr id="2" name="Picture 1">
          <a:extLst>
            <a:ext uri="{FF2B5EF4-FFF2-40B4-BE49-F238E27FC236}">
              <a16:creationId xmlns:a16="http://schemas.microsoft.com/office/drawing/2014/main" id="{AEBF1696-7D53-4CA0-8A33-4EE18BF4B724}"/>
            </a:ext>
          </a:extLst>
        </xdr:cNvPr>
        <xdr:cNvPicPr>
          <a:picLocks noChangeAspect="1"/>
        </xdr:cNvPicPr>
      </xdr:nvPicPr>
      <xdr:blipFill>
        <a:blip xmlns:r="http://schemas.openxmlformats.org/officeDocument/2006/relationships" r:embed="rId1"/>
        <a:stretch>
          <a:fillRect/>
        </a:stretch>
      </xdr:blipFill>
      <xdr:spPr>
        <a:xfrm>
          <a:off x="8601075" y="466725"/>
          <a:ext cx="3267075" cy="2025650"/>
        </a:xfrm>
        <a:prstGeom prst="rect">
          <a:avLst/>
        </a:prstGeom>
      </xdr:spPr>
    </xdr:pic>
    <xdr:clientData/>
  </xdr:twoCellAnchor>
  <xdr:twoCellAnchor editAs="oneCell">
    <xdr:from>
      <xdr:col>9</xdr:col>
      <xdr:colOff>28575</xdr:colOff>
      <xdr:row>14</xdr:row>
      <xdr:rowOff>123825</xdr:rowOff>
    </xdr:from>
    <xdr:to>
      <xdr:col>9</xdr:col>
      <xdr:colOff>3352800</xdr:colOff>
      <xdr:row>24</xdr:row>
      <xdr:rowOff>19050</xdr:rowOff>
    </xdr:to>
    <xdr:pic>
      <xdr:nvPicPr>
        <xdr:cNvPr id="3" name="Picture 2">
          <a:extLst>
            <a:ext uri="{FF2B5EF4-FFF2-40B4-BE49-F238E27FC236}">
              <a16:creationId xmlns:a16="http://schemas.microsoft.com/office/drawing/2014/main" id="{FE44D22D-69CC-41F7-86B8-1E99F21B86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572500" y="3228975"/>
          <a:ext cx="332422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38100</xdr:colOff>
      <xdr:row>2</xdr:row>
      <xdr:rowOff>114300</xdr:rowOff>
    </xdr:from>
    <xdr:to>
      <xdr:col>9</xdr:col>
      <xdr:colOff>3324225</xdr:colOff>
      <xdr:row>12</xdr:row>
      <xdr:rowOff>82550</xdr:rowOff>
    </xdr:to>
    <xdr:pic>
      <xdr:nvPicPr>
        <xdr:cNvPr id="2" name="Picture 1">
          <a:extLst>
            <a:ext uri="{FF2B5EF4-FFF2-40B4-BE49-F238E27FC236}">
              <a16:creationId xmlns:a16="http://schemas.microsoft.com/office/drawing/2014/main" id="{D2FA0B06-547F-48D6-901B-5F38F719E38E}"/>
            </a:ext>
          </a:extLst>
        </xdr:cNvPr>
        <xdr:cNvPicPr>
          <a:picLocks noChangeAspect="1"/>
        </xdr:cNvPicPr>
      </xdr:nvPicPr>
      <xdr:blipFill>
        <a:blip xmlns:r="http://schemas.openxmlformats.org/officeDocument/2006/relationships" r:embed="rId1"/>
        <a:stretch>
          <a:fillRect/>
        </a:stretch>
      </xdr:blipFill>
      <xdr:spPr>
        <a:xfrm>
          <a:off x="8753475" y="495300"/>
          <a:ext cx="3286125" cy="2025650"/>
        </a:xfrm>
        <a:prstGeom prst="rect">
          <a:avLst/>
        </a:prstGeom>
      </xdr:spPr>
    </xdr:pic>
    <xdr:clientData/>
  </xdr:twoCellAnchor>
  <xdr:twoCellAnchor editAs="oneCell">
    <xdr:from>
      <xdr:col>9</xdr:col>
      <xdr:colOff>76200</xdr:colOff>
      <xdr:row>17</xdr:row>
      <xdr:rowOff>57151</xdr:rowOff>
    </xdr:from>
    <xdr:to>
      <xdr:col>9</xdr:col>
      <xdr:colOff>3324225</xdr:colOff>
      <xdr:row>25</xdr:row>
      <xdr:rowOff>9525</xdr:rowOff>
    </xdr:to>
    <xdr:pic>
      <xdr:nvPicPr>
        <xdr:cNvPr id="3" name="Picture 2">
          <a:extLst>
            <a:ext uri="{FF2B5EF4-FFF2-40B4-BE49-F238E27FC236}">
              <a16:creationId xmlns:a16="http://schemas.microsoft.com/office/drawing/2014/main" id="{8386B9BA-1689-4AA1-9AEE-F976E477B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791575" y="3305176"/>
          <a:ext cx="3248025" cy="1762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57151</xdr:colOff>
      <xdr:row>30</xdr:row>
      <xdr:rowOff>66674</xdr:rowOff>
    </xdr:from>
    <xdr:ext cx="3276599" cy="1781175"/>
    <xdr:pic>
      <xdr:nvPicPr>
        <xdr:cNvPr id="4" name="Picture 3">
          <a:extLst>
            <a:ext uri="{FF2B5EF4-FFF2-40B4-BE49-F238E27FC236}">
              <a16:creationId xmlns:a16="http://schemas.microsoft.com/office/drawing/2014/main" id="{907D44B7-6B87-4011-9309-5EB25E4590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772526" y="5772149"/>
          <a:ext cx="3276599"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10</xdr:col>
      <xdr:colOff>38100</xdr:colOff>
      <xdr:row>16</xdr:row>
      <xdr:rowOff>123825</xdr:rowOff>
    </xdr:from>
    <xdr:to>
      <xdr:col>10</xdr:col>
      <xdr:colOff>3333751</xdr:colOff>
      <xdr:row>25</xdr:row>
      <xdr:rowOff>133350</xdr:rowOff>
    </xdr:to>
    <xdr:pic>
      <xdr:nvPicPr>
        <xdr:cNvPr id="2" name="Picture 1">
          <a:extLst>
            <a:ext uri="{FF2B5EF4-FFF2-40B4-BE49-F238E27FC236}">
              <a16:creationId xmlns:a16="http://schemas.microsoft.com/office/drawing/2014/main" id="{7D75158E-2B1D-4907-805C-6138FE126B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944225" y="3371850"/>
          <a:ext cx="3295651"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66676</xdr:colOff>
      <xdr:row>2</xdr:row>
      <xdr:rowOff>95248</xdr:rowOff>
    </xdr:from>
    <xdr:to>
      <xdr:col>10</xdr:col>
      <xdr:colOff>3324226</xdr:colOff>
      <xdr:row>13</xdr:row>
      <xdr:rowOff>9525</xdr:rowOff>
    </xdr:to>
    <xdr:pic>
      <xdr:nvPicPr>
        <xdr:cNvPr id="3" name="Picture 2">
          <a:extLst>
            <a:ext uri="{FF2B5EF4-FFF2-40B4-BE49-F238E27FC236}">
              <a16:creationId xmlns:a16="http://schemas.microsoft.com/office/drawing/2014/main" id="{C352617B-A6C9-4156-B7DB-621659DDD153}"/>
            </a:ext>
          </a:extLst>
        </xdr:cNvPr>
        <xdr:cNvPicPr>
          <a:picLocks noChangeAspect="1"/>
        </xdr:cNvPicPr>
      </xdr:nvPicPr>
      <xdr:blipFill>
        <a:blip xmlns:r="http://schemas.openxmlformats.org/officeDocument/2006/relationships" r:embed="rId2"/>
        <a:stretch>
          <a:fillRect/>
        </a:stretch>
      </xdr:blipFill>
      <xdr:spPr>
        <a:xfrm>
          <a:off x="10972801" y="476248"/>
          <a:ext cx="3257550" cy="213360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47625</xdr:colOff>
      <xdr:row>14</xdr:row>
      <xdr:rowOff>133351</xdr:rowOff>
    </xdr:from>
    <xdr:to>
      <xdr:col>9</xdr:col>
      <xdr:colOff>3333750</xdr:colOff>
      <xdr:row>22</xdr:row>
      <xdr:rowOff>142875</xdr:rowOff>
    </xdr:to>
    <xdr:pic>
      <xdr:nvPicPr>
        <xdr:cNvPr id="2" name="Picture 1">
          <a:extLst>
            <a:ext uri="{FF2B5EF4-FFF2-40B4-BE49-F238E27FC236}">
              <a16:creationId xmlns:a16="http://schemas.microsoft.com/office/drawing/2014/main" id="{B2156FE8-9DF7-4A06-97ED-E7F637C054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77350" y="3057526"/>
          <a:ext cx="3286125" cy="1819274"/>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47625</xdr:colOff>
      <xdr:row>2</xdr:row>
      <xdr:rowOff>104776</xdr:rowOff>
    </xdr:from>
    <xdr:to>
      <xdr:col>9</xdr:col>
      <xdr:colOff>3352800</xdr:colOff>
      <xdr:row>11</xdr:row>
      <xdr:rowOff>76200</xdr:rowOff>
    </xdr:to>
    <xdr:pic>
      <xdr:nvPicPr>
        <xdr:cNvPr id="3" name="Picture 2">
          <a:extLst>
            <a:ext uri="{FF2B5EF4-FFF2-40B4-BE49-F238E27FC236}">
              <a16:creationId xmlns:a16="http://schemas.microsoft.com/office/drawing/2014/main" id="{6B0691B1-4697-4A37-9C0C-5A12A3D5C4A6}"/>
            </a:ext>
          </a:extLst>
        </xdr:cNvPr>
        <xdr:cNvPicPr>
          <a:picLocks noChangeAspect="1"/>
        </xdr:cNvPicPr>
      </xdr:nvPicPr>
      <xdr:blipFill>
        <a:blip xmlns:r="http://schemas.openxmlformats.org/officeDocument/2006/relationships" r:embed="rId2"/>
        <a:stretch>
          <a:fillRect/>
        </a:stretch>
      </xdr:blipFill>
      <xdr:spPr>
        <a:xfrm>
          <a:off x="9277350" y="485776"/>
          <a:ext cx="3305175" cy="20002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38099</xdr:colOff>
      <xdr:row>16</xdr:row>
      <xdr:rowOff>76199</xdr:rowOff>
    </xdr:from>
    <xdr:to>
      <xdr:col>9</xdr:col>
      <xdr:colOff>3343275</xdr:colOff>
      <xdr:row>26</xdr:row>
      <xdr:rowOff>85724</xdr:rowOff>
    </xdr:to>
    <xdr:pic>
      <xdr:nvPicPr>
        <xdr:cNvPr id="2" name="Picture 1">
          <a:extLst>
            <a:ext uri="{FF2B5EF4-FFF2-40B4-BE49-F238E27FC236}">
              <a16:creationId xmlns:a16="http://schemas.microsoft.com/office/drawing/2014/main" id="{2E7780F4-141B-4340-B72A-AAADDAAFA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49" y="3162299"/>
          <a:ext cx="3305176"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57150</xdr:colOff>
      <xdr:row>2</xdr:row>
      <xdr:rowOff>76200</xdr:rowOff>
    </xdr:from>
    <xdr:to>
      <xdr:col>9</xdr:col>
      <xdr:colOff>3333750</xdr:colOff>
      <xdr:row>13</xdr:row>
      <xdr:rowOff>38100</xdr:rowOff>
    </xdr:to>
    <xdr:pic>
      <xdr:nvPicPr>
        <xdr:cNvPr id="3" name="Picture 2">
          <a:extLst>
            <a:ext uri="{FF2B5EF4-FFF2-40B4-BE49-F238E27FC236}">
              <a16:creationId xmlns:a16="http://schemas.microsoft.com/office/drawing/2014/main" id="{30DF8E8A-DC55-4EE3-8A2A-66D9F28F7B8A}"/>
            </a:ext>
          </a:extLst>
        </xdr:cNvPr>
        <xdr:cNvPicPr>
          <a:picLocks noChangeAspect="1"/>
        </xdr:cNvPicPr>
      </xdr:nvPicPr>
      <xdr:blipFill>
        <a:blip xmlns:r="http://schemas.openxmlformats.org/officeDocument/2006/relationships" r:embed="rId2"/>
        <a:stretch>
          <a:fillRect/>
        </a:stretch>
      </xdr:blipFill>
      <xdr:spPr>
        <a:xfrm>
          <a:off x="9258300" y="457200"/>
          <a:ext cx="3276600" cy="20193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47625</xdr:colOff>
      <xdr:row>2</xdr:row>
      <xdr:rowOff>66675</xdr:rowOff>
    </xdr:from>
    <xdr:to>
      <xdr:col>9</xdr:col>
      <xdr:colOff>3343275</xdr:colOff>
      <xdr:row>12</xdr:row>
      <xdr:rowOff>9525</xdr:rowOff>
    </xdr:to>
    <xdr:pic>
      <xdr:nvPicPr>
        <xdr:cNvPr id="2" name="Picture 1">
          <a:extLst>
            <a:ext uri="{FF2B5EF4-FFF2-40B4-BE49-F238E27FC236}">
              <a16:creationId xmlns:a16="http://schemas.microsoft.com/office/drawing/2014/main" id="{B8C912BE-1811-4AAF-884F-F83FDD6987ED}"/>
            </a:ext>
          </a:extLst>
        </xdr:cNvPr>
        <xdr:cNvPicPr>
          <a:picLocks noChangeAspect="1"/>
        </xdr:cNvPicPr>
      </xdr:nvPicPr>
      <xdr:blipFill>
        <a:blip xmlns:r="http://schemas.openxmlformats.org/officeDocument/2006/relationships" r:embed="rId1"/>
        <a:stretch>
          <a:fillRect/>
        </a:stretch>
      </xdr:blipFill>
      <xdr:spPr>
        <a:xfrm>
          <a:off x="9753600" y="447675"/>
          <a:ext cx="3295650" cy="2000250"/>
        </a:xfrm>
        <a:prstGeom prst="rect">
          <a:avLst/>
        </a:prstGeom>
      </xdr:spPr>
    </xdr:pic>
    <xdr:clientData/>
  </xdr:twoCellAnchor>
  <xdr:twoCellAnchor editAs="oneCell">
    <xdr:from>
      <xdr:col>9</xdr:col>
      <xdr:colOff>76200</xdr:colOff>
      <xdr:row>16</xdr:row>
      <xdr:rowOff>76200</xdr:rowOff>
    </xdr:from>
    <xdr:to>
      <xdr:col>9</xdr:col>
      <xdr:colOff>3352800</xdr:colOff>
      <xdr:row>27</xdr:row>
      <xdr:rowOff>0</xdr:rowOff>
    </xdr:to>
    <xdr:pic>
      <xdr:nvPicPr>
        <xdr:cNvPr id="3" name="Picture 2">
          <a:extLst>
            <a:ext uri="{FF2B5EF4-FFF2-40B4-BE49-F238E27FC236}">
              <a16:creationId xmlns:a16="http://schemas.microsoft.com/office/drawing/2014/main" id="{C257B9DF-AF01-4DA8-816F-54BE2BB481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782175" y="3000375"/>
          <a:ext cx="32766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50801</xdr:colOff>
      <xdr:row>29</xdr:row>
      <xdr:rowOff>47626</xdr:rowOff>
    </xdr:from>
    <xdr:ext cx="3273424" cy="1743074"/>
    <xdr:pic>
      <xdr:nvPicPr>
        <xdr:cNvPr id="4" name="Picture 3">
          <a:extLst>
            <a:ext uri="{FF2B5EF4-FFF2-40B4-BE49-F238E27FC236}">
              <a16:creationId xmlns:a16="http://schemas.microsoft.com/office/drawing/2014/main" id="{5C179276-6D1F-47F8-9F4D-33F2E8805C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756776" y="5429251"/>
          <a:ext cx="3273424" cy="1743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9</xdr:col>
      <xdr:colOff>66674</xdr:colOff>
      <xdr:row>14</xdr:row>
      <xdr:rowOff>66675</xdr:rowOff>
    </xdr:from>
    <xdr:to>
      <xdr:col>9</xdr:col>
      <xdr:colOff>3324226</xdr:colOff>
      <xdr:row>23</xdr:row>
      <xdr:rowOff>9525</xdr:rowOff>
    </xdr:to>
    <xdr:pic>
      <xdr:nvPicPr>
        <xdr:cNvPr id="2" name="Picture 1">
          <a:extLst>
            <a:ext uri="{FF2B5EF4-FFF2-40B4-BE49-F238E27FC236}">
              <a16:creationId xmlns:a16="http://schemas.microsoft.com/office/drawing/2014/main" id="{AE9BEA60-7786-48ED-A2D1-426E2D7E0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10699" y="3028950"/>
          <a:ext cx="3257552"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76200</xdr:colOff>
      <xdr:row>2</xdr:row>
      <xdr:rowOff>123827</xdr:rowOff>
    </xdr:from>
    <xdr:to>
      <xdr:col>9</xdr:col>
      <xdr:colOff>3324225</xdr:colOff>
      <xdr:row>12</xdr:row>
      <xdr:rowOff>38101</xdr:rowOff>
    </xdr:to>
    <xdr:pic>
      <xdr:nvPicPr>
        <xdr:cNvPr id="3" name="Picture 2">
          <a:extLst>
            <a:ext uri="{FF2B5EF4-FFF2-40B4-BE49-F238E27FC236}">
              <a16:creationId xmlns:a16="http://schemas.microsoft.com/office/drawing/2014/main" id="{676D7850-88D7-4E37-B176-BB06310659B2}"/>
            </a:ext>
          </a:extLst>
        </xdr:cNvPr>
        <xdr:cNvPicPr>
          <a:picLocks noChangeAspect="1"/>
        </xdr:cNvPicPr>
      </xdr:nvPicPr>
      <xdr:blipFill>
        <a:blip xmlns:r="http://schemas.openxmlformats.org/officeDocument/2006/relationships" r:embed="rId2"/>
        <a:stretch>
          <a:fillRect/>
        </a:stretch>
      </xdr:blipFill>
      <xdr:spPr>
        <a:xfrm>
          <a:off x="9420225" y="504827"/>
          <a:ext cx="3248025" cy="197167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57150</xdr:colOff>
      <xdr:row>2</xdr:row>
      <xdr:rowOff>76201</xdr:rowOff>
    </xdr:from>
    <xdr:to>
      <xdr:col>9</xdr:col>
      <xdr:colOff>3343275</xdr:colOff>
      <xdr:row>12</xdr:row>
      <xdr:rowOff>57150</xdr:rowOff>
    </xdr:to>
    <xdr:pic>
      <xdr:nvPicPr>
        <xdr:cNvPr id="2" name="Picture 1">
          <a:extLst>
            <a:ext uri="{FF2B5EF4-FFF2-40B4-BE49-F238E27FC236}">
              <a16:creationId xmlns:a16="http://schemas.microsoft.com/office/drawing/2014/main" id="{D13809FA-C58C-43D8-B12C-83CC47941410}"/>
            </a:ext>
          </a:extLst>
        </xdr:cNvPr>
        <xdr:cNvPicPr>
          <a:picLocks noChangeAspect="1"/>
        </xdr:cNvPicPr>
      </xdr:nvPicPr>
      <xdr:blipFill>
        <a:blip xmlns:r="http://schemas.openxmlformats.org/officeDocument/2006/relationships" r:embed="rId1"/>
        <a:stretch>
          <a:fillRect/>
        </a:stretch>
      </xdr:blipFill>
      <xdr:spPr>
        <a:xfrm>
          <a:off x="9039225" y="457201"/>
          <a:ext cx="3286125" cy="2038349"/>
        </a:xfrm>
        <a:prstGeom prst="rect">
          <a:avLst/>
        </a:prstGeom>
      </xdr:spPr>
    </xdr:pic>
    <xdr:clientData/>
  </xdr:twoCellAnchor>
  <xdr:twoCellAnchor editAs="oneCell">
    <xdr:from>
      <xdr:col>9</xdr:col>
      <xdr:colOff>76200</xdr:colOff>
      <xdr:row>15</xdr:row>
      <xdr:rowOff>85725</xdr:rowOff>
    </xdr:from>
    <xdr:to>
      <xdr:col>9</xdr:col>
      <xdr:colOff>3343274</xdr:colOff>
      <xdr:row>23</xdr:row>
      <xdr:rowOff>219074</xdr:rowOff>
    </xdr:to>
    <xdr:pic>
      <xdr:nvPicPr>
        <xdr:cNvPr id="3" name="Picture 2">
          <a:extLst>
            <a:ext uri="{FF2B5EF4-FFF2-40B4-BE49-F238E27FC236}">
              <a16:creationId xmlns:a16="http://schemas.microsoft.com/office/drawing/2014/main" id="{7A8F4C79-FF31-4866-9FD7-2F9A64E19C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01275" y="3009900"/>
          <a:ext cx="3267074" cy="1752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66675</xdr:colOff>
      <xdr:row>28</xdr:row>
      <xdr:rowOff>47626</xdr:rowOff>
    </xdr:from>
    <xdr:ext cx="3257550" cy="1724024"/>
    <xdr:pic>
      <xdr:nvPicPr>
        <xdr:cNvPr id="4" name="Picture 3">
          <a:extLst>
            <a:ext uri="{FF2B5EF4-FFF2-40B4-BE49-F238E27FC236}">
              <a16:creationId xmlns:a16="http://schemas.microsoft.com/office/drawing/2014/main" id="{545828A9-312D-4C91-8C9B-E13B4BD8CF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91750" y="5562601"/>
          <a:ext cx="3257550" cy="1724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104775</xdr:colOff>
      <xdr:row>2</xdr:row>
      <xdr:rowOff>104775</xdr:rowOff>
    </xdr:from>
    <xdr:to>
      <xdr:col>9</xdr:col>
      <xdr:colOff>3346448</xdr:colOff>
      <xdr:row>12</xdr:row>
      <xdr:rowOff>79375</xdr:rowOff>
    </xdr:to>
    <xdr:pic>
      <xdr:nvPicPr>
        <xdr:cNvPr id="2" name="Picture 1">
          <a:extLst>
            <a:ext uri="{FF2B5EF4-FFF2-40B4-BE49-F238E27FC236}">
              <a16:creationId xmlns:a16="http://schemas.microsoft.com/office/drawing/2014/main" id="{FD6362A7-12ED-4B54-89D7-38FB78EB450C}"/>
            </a:ext>
          </a:extLst>
        </xdr:cNvPr>
        <xdr:cNvPicPr>
          <a:picLocks noChangeAspect="1"/>
        </xdr:cNvPicPr>
      </xdr:nvPicPr>
      <xdr:blipFill>
        <a:blip xmlns:r="http://schemas.openxmlformats.org/officeDocument/2006/relationships" r:embed="rId1"/>
        <a:stretch>
          <a:fillRect/>
        </a:stretch>
      </xdr:blipFill>
      <xdr:spPr>
        <a:xfrm>
          <a:off x="8724900" y="485775"/>
          <a:ext cx="3241673" cy="2051050"/>
        </a:xfrm>
        <a:prstGeom prst="rect">
          <a:avLst/>
        </a:prstGeom>
      </xdr:spPr>
    </xdr:pic>
    <xdr:clientData/>
  </xdr:twoCellAnchor>
  <xdr:twoCellAnchor editAs="oneCell">
    <xdr:from>
      <xdr:col>9</xdr:col>
      <xdr:colOff>57150</xdr:colOff>
      <xdr:row>17</xdr:row>
      <xdr:rowOff>9525</xdr:rowOff>
    </xdr:from>
    <xdr:to>
      <xdr:col>9</xdr:col>
      <xdr:colOff>3324225</xdr:colOff>
      <xdr:row>27</xdr:row>
      <xdr:rowOff>9525</xdr:rowOff>
    </xdr:to>
    <xdr:pic>
      <xdr:nvPicPr>
        <xdr:cNvPr id="3" name="Picture 2">
          <a:extLst>
            <a:ext uri="{FF2B5EF4-FFF2-40B4-BE49-F238E27FC236}">
              <a16:creationId xmlns:a16="http://schemas.microsoft.com/office/drawing/2014/main" id="{DD59B57D-1B8E-47B0-8697-FF4BC00A77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677275" y="3324225"/>
          <a:ext cx="3267075"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57151</xdr:colOff>
      <xdr:row>2</xdr:row>
      <xdr:rowOff>161925</xdr:rowOff>
    </xdr:from>
    <xdr:to>
      <xdr:col>9</xdr:col>
      <xdr:colOff>3343275</xdr:colOff>
      <xdr:row>12</xdr:row>
      <xdr:rowOff>130175</xdr:rowOff>
    </xdr:to>
    <xdr:pic>
      <xdr:nvPicPr>
        <xdr:cNvPr id="2" name="Picture 1">
          <a:extLst>
            <a:ext uri="{FF2B5EF4-FFF2-40B4-BE49-F238E27FC236}">
              <a16:creationId xmlns:a16="http://schemas.microsoft.com/office/drawing/2014/main" id="{B9A3A4E1-BECC-449B-B443-E42824FDFF87}"/>
            </a:ext>
          </a:extLst>
        </xdr:cNvPr>
        <xdr:cNvPicPr>
          <a:picLocks noChangeAspect="1"/>
        </xdr:cNvPicPr>
      </xdr:nvPicPr>
      <xdr:blipFill>
        <a:blip xmlns:r="http://schemas.openxmlformats.org/officeDocument/2006/relationships" r:embed="rId1"/>
        <a:stretch>
          <a:fillRect/>
        </a:stretch>
      </xdr:blipFill>
      <xdr:spPr>
        <a:xfrm>
          <a:off x="9991726" y="542925"/>
          <a:ext cx="3286124" cy="2025650"/>
        </a:xfrm>
        <a:prstGeom prst="rect">
          <a:avLst/>
        </a:prstGeom>
      </xdr:spPr>
    </xdr:pic>
    <xdr:clientData/>
  </xdr:twoCellAnchor>
  <xdr:twoCellAnchor editAs="oneCell">
    <xdr:from>
      <xdr:col>9</xdr:col>
      <xdr:colOff>38101</xdr:colOff>
      <xdr:row>16</xdr:row>
      <xdr:rowOff>31751</xdr:rowOff>
    </xdr:from>
    <xdr:to>
      <xdr:col>9</xdr:col>
      <xdr:colOff>3362325</xdr:colOff>
      <xdr:row>25</xdr:row>
      <xdr:rowOff>190499</xdr:rowOff>
    </xdr:to>
    <xdr:pic>
      <xdr:nvPicPr>
        <xdr:cNvPr id="3" name="Picture 2">
          <a:extLst>
            <a:ext uri="{FF2B5EF4-FFF2-40B4-BE49-F238E27FC236}">
              <a16:creationId xmlns:a16="http://schemas.microsoft.com/office/drawing/2014/main" id="{BECF31A7-552B-4944-B912-6220FAC25A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63176" y="3279776"/>
          <a:ext cx="3324224" cy="1806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57150</xdr:colOff>
      <xdr:row>30</xdr:row>
      <xdr:rowOff>9525</xdr:rowOff>
    </xdr:from>
    <xdr:ext cx="3276600" cy="1724025"/>
    <xdr:pic>
      <xdr:nvPicPr>
        <xdr:cNvPr id="4" name="Picture 3">
          <a:extLst>
            <a:ext uri="{FF2B5EF4-FFF2-40B4-BE49-F238E27FC236}">
              <a16:creationId xmlns:a16="http://schemas.microsoft.com/office/drawing/2014/main" id="{0DA995CA-6233-4DC9-9ABE-072EA8DD00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82225" y="5876925"/>
          <a:ext cx="327660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9</xdr:col>
      <xdr:colOff>57149</xdr:colOff>
      <xdr:row>2</xdr:row>
      <xdr:rowOff>38101</xdr:rowOff>
    </xdr:from>
    <xdr:to>
      <xdr:col>9</xdr:col>
      <xdr:colOff>3324224</xdr:colOff>
      <xdr:row>11</xdr:row>
      <xdr:rowOff>158751</xdr:rowOff>
    </xdr:to>
    <xdr:pic>
      <xdr:nvPicPr>
        <xdr:cNvPr id="2" name="Picture 1">
          <a:extLst>
            <a:ext uri="{FF2B5EF4-FFF2-40B4-BE49-F238E27FC236}">
              <a16:creationId xmlns:a16="http://schemas.microsoft.com/office/drawing/2014/main" id="{AEC5D396-5C15-47C0-8EF2-E4C3C5A77344}"/>
            </a:ext>
          </a:extLst>
        </xdr:cNvPr>
        <xdr:cNvPicPr>
          <a:picLocks noChangeAspect="1"/>
        </xdr:cNvPicPr>
      </xdr:nvPicPr>
      <xdr:blipFill>
        <a:blip xmlns:r="http://schemas.openxmlformats.org/officeDocument/2006/relationships" r:embed="rId1"/>
        <a:stretch>
          <a:fillRect/>
        </a:stretch>
      </xdr:blipFill>
      <xdr:spPr>
        <a:xfrm>
          <a:off x="10182224" y="419101"/>
          <a:ext cx="3267075" cy="2016125"/>
        </a:xfrm>
        <a:prstGeom prst="rect">
          <a:avLst/>
        </a:prstGeom>
      </xdr:spPr>
    </xdr:pic>
    <xdr:clientData/>
  </xdr:twoCellAnchor>
  <xdr:twoCellAnchor editAs="oneCell">
    <xdr:from>
      <xdr:col>9</xdr:col>
      <xdr:colOff>85726</xdr:colOff>
      <xdr:row>13</xdr:row>
      <xdr:rowOff>352425</xdr:rowOff>
    </xdr:from>
    <xdr:to>
      <xdr:col>9</xdr:col>
      <xdr:colOff>3362326</xdr:colOff>
      <xdr:row>22</xdr:row>
      <xdr:rowOff>95250</xdr:rowOff>
    </xdr:to>
    <xdr:pic>
      <xdr:nvPicPr>
        <xdr:cNvPr id="3" name="Picture 2">
          <a:extLst>
            <a:ext uri="{FF2B5EF4-FFF2-40B4-BE49-F238E27FC236}">
              <a16:creationId xmlns:a16="http://schemas.microsoft.com/office/drawing/2014/main" id="{2CC08394-D645-4D79-8CC9-90E15B533F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10801" y="3152775"/>
          <a:ext cx="32766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57150</xdr:colOff>
      <xdr:row>2</xdr:row>
      <xdr:rowOff>47625</xdr:rowOff>
    </xdr:from>
    <xdr:to>
      <xdr:col>9</xdr:col>
      <xdr:colOff>3362325</xdr:colOff>
      <xdr:row>11</xdr:row>
      <xdr:rowOff>180975</xdr:rowOff>
    </xdr:to>
    <xdr:pic>
      <xdr:nvPicPr>
        <xdr:cNvPr id="2" name="Picture 1">
          <a:extLst>
            <a:ext uri="{FF2B5EF4-FFF2-40B4-BE49-F238E27FC236}">
              <a16:creationId xmlns:a16="http://schemas.microsoft.com/office/drawing/2014/main" id="{4CFDC31F-BFB4-47ED-A514-22319B1F1783}"/>
            </a:ext>
          </a:extLst>
        </xdr:cNvPr>
        <xdr:cNvPicPr>
          <a:picLocks noChangeAspect="1"/>
        </xdr:cNvPicPr>
      </xdr:nvPicPr>
      <xdr:blipFill>
        <a:blip xmlns:r="http://schemas.openxmlformats.org/officeDocument/2006/relationships" r:embed="rId1"/>
        <a:stretch>
          <a:fillRect/>
        </a:stretch>
      </xdr:blipFill>
      <xdr:spPr>
        <a:xfrm>
          <a:off x="10086975" y="428625"/>
          <a:ext cx="3305175" cy="2000250"/>
        </a:xfrm>
        <a:prstGeom prst="rect">
          <a:avLst/>
        </a:prstGeom>
      </xdr:spPr>
    </xdr:pic>
    <xdr:clientData/>
  </xdr:twoCellAnchor>
  <xdr:twoCellAnchor editAs="oneCell">
    <xdr:from>
      <xdr:col>9</xdr:col>
      <xdr:colOff>38100</xdr:colOff>
      <xdr:row>15</xdr:row>
      <xdr:rowOff>28575</xdr:rowOff>
    </xdr:from>
    <xdr:to>
      <xdr:col>9</xdr:col>
      <xdr:colOff>3333750</xdr:colOff>
      <xdr:row>24</xdr:row>
      <xdr:rowOff>266700</xdr:rowOff>
    </xdr:to>
    <xdr:pic>
      <xdr:nvPicPr>
        <xdr:cNvPr id="3" name="Picture 2">
          <a:extLst>
            <a:ext uri="{FF2B5EF4-FFF2-40B4-BE49-F238E27FC236}">
              <a16:creationId xmlns:a16="http://schemas.microsoft.com/office/drawing/2014/main" id="{063F8FEB-E0B5-4D35-A9FB-0DE421C1D1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67925" y="3114675"/>
          <a:ext cx="32956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47625</xdr:colOff>
      <xdr:row>28</xdr:row>
      <xdr:rowOff>1</xdr:rowOff>
    </xdr:from>
    <xdr:ext cx="3314700" cy="1771650"/>
    <xdr:pic>
      <xdr:nvPicPr>
        <xdr:cNvPr id="4" name="Picture 3">
          <a:extLst>
            <a:ext uri="{FF2B5EF4-FFF2-40B4-BE49-F238E27FC236}">
              <a16:creationId xmlns:a16="http://schemas.microsoft.com/office/drawing/2014/main" id="{B2697323-649E-4FE0-B5C0-31DCCBE0BC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77450" y="5514976"/>
          <a:ext cx="331470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9</xdr:col>
      <xdr:colOff>57150</xdr:colOff>
      <xdr:row>2</xdr:row>
      <xdr:rowOff>57150</xdr:rowOff>
    </xdr:from>
    <xdr:to>
      <xdr:col>9</xdr:col>
      <xdr:colOff>3343275</xdr:colOff>
      <xdr:row>11</xdr:row>
      <xdr:rowOff>161925</xdr:rowOff>
    </xdr:to>
    <xdr:pic>
      <xdr:nvPicPr>
        <xdr:cNvPr id="2" name="Picture 1">
          <a:extLst>
            <a:ext uri="{FF2B5EF4-FFF2-40B4-BE49-F238E27FC236}">
              <a16:creationId xmlns:a16="http://schemas.microsoft.com/office/drawing/2014/main" id="{53C63547-4A6F-4831-AA18-16E0C305DA3E}"/>
            </a:ext>
          </a:extLst>
        </xdr:cNvPr>
        <xdr:cNvPicPr>
          <a:picLocks noChangeAspect="1"/>
        </xdr:cNvPicPr>
      </xdr:nvPicPr>
      <xdr:blipFill>
        <a:blip xmlns:r="http://schemas.openxmlformats.org/officeDocument/2006/relationships" r:embed="rId1"/>
        <a:stretch>
          <a:fillRect/>
        </a:stretch>
      </xdr:blipFill>
      <xdr:spPr>
        <a:xfrm>
          <a:off x="10182225" y="438150"/>
          <a:ext cx="3286125" cy="1971675"/>
        </a:xfrm>
        <a:prstGeom prst="rect">
          <a:avLst/>
        </a:prstGeom>
      </xdr:spPr>
    </xdr:pic>
    <xdr:clientData/>
  </xdr:twoCellAnchor>
  <xdr:twoCellAnchor editAs="oneCell">
    <xdr:from>
      <xdr:col>9</xdr:col>
      <xdr:colOff>47624</xdr:colOff>
      <xdr:row>13</xdr:row>
      <xdr:rowOff>133351</xdr:rowOff>
    </xdr:from>
    <xdr:to>
      <xdr:col>9</xdr:col>
      <xdr:colOff>3352800</xdr:colOff>
      <xdr:row>24</xdr:row>
      <xdr:rowOff>38101</xdr:rowOff>
    </xdr:to>
    <xdr:pic>
      <xdr:nvPicPr>
        <xdr:cNvPr id="3" name="Picture 2">
          <a:extLst>
            <a:ext uri="{FF2B5EF4-FFF2-40B4-BE49-F238E27FC236}">
              <a16:creationId xmlns:a16="http://schemas.microsoft.com/office/drawing/2014/main" id="{72F0EDF9-8FED-4C43-B7B0-74077A76B6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72699" y="3028951"/>
          <a:ext cx="3305176"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47624</xdr:colOff>
      <xdr:row>2</xdr:row>
      <xdr:rowOff>85724</xdr:rowOff>
    </xdr:from>
    <xdr:to>
      <xdr:col>9</xdr:col>
      <xdr:colOff>3352800</xdr:colOff>
      <xdr:row>12</xdr:row>
      <xdr:rowOff>38099</xdr:rowOff>
    </xdr:to>
    <xdr:pic>
      <xdr:nvPicPr>
        <xdr:cNvPr id="2" name="Picture 1">
          <a:extLst>
            <a:ext uri="{FF2B5EF4-FFF2-40B4-BE49-F238E27FC236}">
              <a16:creationId xmlns:a16="http://schemas.microsoft.com/office/drawing/2014/main" id="{9C5C15F4-3440-4197-990D-D4B57ECFBA07}"/>
            </a:ext>
          </a:extLst>
        </xdr:cNvPr>
        <xdr:cNvPicPr>
          <a:picLocks noChangeAspect="1"/>
        </xdr:cNvPicPr>
      </xdr:nvPicPr>
      <xdr:blipFill>
        <a:blip xmlns:r="http://schemas.openxmlformats.org/officeDocument/2006/relationships" r:embed="rId1"/>
        <a:stretch>
          <a:fillRect/>
        </a:stretch>
      </xdr:blipFill>
      <xdr:spPr>
        <a:xfrm>
          <a:off x="10172699" y="466724"/>
          <a:ext cx="3305176" cy="2009775"/>
        </a:xfrm>
        <a:prstGeom prst="rect">
          <a:avLst/>
        </a:prstGeom>
      </xdr:spPr>
    </xdr:pic>
    <xdr:clientData/>
  </xdr:twoCellAnchor>
  <xdr:twoCellAnchor editAs="oneCell">
    <xdr:from>
      <xdr:col>9</xdr:col>
      <xdr:colOff>47624</xdr:colOff>
      <xdr:row>14</xdr:row>
      <xdr:rowOff>152401</xdr:rowOff>
    </xdr:from>
    <xdr:to>
      <xdr:col>9</xdr:col>
      <xdr:colOff>3352800</xdr:colOff>
      <xdr:row>24</xdr:row>
      <xdr:rowOff>47625</xdr:rowOff>
    </xdr:to>
    <xdr:pic>
      <xdr:nvPicPr>
        <xdr:cNvPr id="3" name="Picture 2">
          <a:extLst>
            <a:ext uri="{FF2B5EF4-FFF2-40B4-BE49-F238E27FC236}">
              <a16:creationId xmlns:a16="http://schemas.microsoft.com/office/drawing/2014/main" id="{301BF845-1099-4E55-8F70-D202CE38B8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20324" y="3076576"/>
          <a:ext cx="3305176" cy="1704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47627</xdr:colOff>
      <xdr:row>27</xdr:row>
      <xdr:rowOff>28575</xdr:rowOff>
    </xdr:from>
    <xdr:ext cx="3286124" cy="1695450"/>
    <xdr:pic>
      <xdr:nvPicPr>
        <xdr:cNvPr id="4" name="Picture 3">
          <a:extLst>
            <a:ext uri="{FF2B5EF4-FFF2-40B4-BE49-F238E27FC236}">
              <a16:creationId xmlns:a16="http://schemas.microsoft.com/office/drawing/2014/main" id="{221672BD-DCED-4D7B-84CD-9232C26C07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20327" y="5410200"/>
          <a:ext cx="3286124"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9</xdr:col>
      <xdr:colOff>47625</xdr:colOff>
      <xdr:row>2</xdr:row>
      <xdr:rowOff>104775</xdr:rowOff>
    </xdr:from>
    <xdr:to>
      <xdr:col>9</xdr:col>
      <xdr:colOff>3362325</xdr:colOff>
      <xdr:row>12</xdr:row>
      <xdr:rowOff>73025</xdr:rowOff>
    </xdr:to>
    <xdr:pic>
      <xdr:nvPicPr>
        <xdr:cNvPr id="2" name="Picture 1">
          <a:extLst>
            <a:ext uri="{FF2B5EF4-FFF2-40B4-BE49-F238E27FC236}">
              <a16:creationId xmlns:a16="http://schemas.microsoft.com/office/drawing/2014/main" id="{BE466520-30F9-4AD3-8EB1-D3C44BF90793}"/>
            </a:ext>
          </a:extLst>
        </xdr:cNvPr>
        <xdr:cNvPicPr>
          <a:picLocks noChangeAspect="1"/>
        </xdr:cNvPicPr>
      </xdr:nvPicPr>
      <xdr:blipFill>
        <a:blip xmlns:r="http://schemas.openxmlformats.org/officeDocument/2006/relationships" r:embed="rId1"/>
        <a:stretch>
          <a:fillRect/>
        </a:stretch>
      </xdr:blipFill>
      <xdr:spPr>
        <a:xfrm>
          <a:off x="10172700" y="485775"/>
          <a:ext cx="3314700" cy="2025650"/>
        </a:xfrm>
        <a:prstGeom prst="rect">
          <a:avLst/>
        </a:prstGeom>
      </xdr:spPr>
    </xdr:pic>
    <xdr:clientData/>
  </xdr:twoCellAnchor>
  <xdr:twoCellAnchor editAs="oneCell">
    <xdr:from>
      <xdr:col>9</xdr:col>
      <xdr:colOff>38100</xdr:colOff>
      <xdr:row>13</xdr:row>
      <xdr:rowOff>304801</xdr:rowOff>
    </xdr:from>
    <xdr:to>
      <xdr:col>9</xdr:col>
      <xdr:colOff>3352800</xdr:colOff>
      <xdr:row>23</xdr:row>
      <xdr:rowOff>63501</xdr:rowOff>
    </xdr:to>
    <xdr:pic>
      <xdr:nvPicPr>
        <xdr:cNvPr id="3" name="Picture 2">
          <a:extLst>
            <a:ext uri="{FF2B5EF4-FFF2-40B4-BE49-F238E27FC236}">
              <a16:creationId xmlns:a16="http://schemas.microsoft.com/office/drawing/2014/main" id="{7282465F-4ED2-4F9E-98B4-A0F10C8D34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10800" y="2905126"/>
          <a:ext cx="3314700" cy="170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25</xdr:row>
      <xdr:rowOff>200026</xdr:rowOff>
    </xdr:from>
    <xdr:ext cx="3324225" cy="1724024"/>
    <xdr:pic>
      <xdr:nvPicPr>
        <xdr:cNvPr id="4" name="Picture 3">
          <a:extLst>
            <a:ext uri="{FF2B5EF4-FFF2-40B4-BE49-F238E27FC236}">
              <a16:creationId xmlns:a16="http://schemas.microsoft.com/office/drawing/2014/main" id="{72E5C4B4-4F87-491A-9097-77C741CF3F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210800" y="5067301"/>
          <a:ext cx="3324225" cy="1724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9</xdr:col>
      <xdr:colOff>31750</xdr:colOff>
      <xdr:row>14</xdr:row>
      <xdr:rowOff>69851</xdr:rowOff>
    </xdr:from>
    <xdr:to>
      <xdr:col>9</xdr:col>
      <xdr:colOff>3333749</xdr:colOff>
      <xdr:row>23</xdr:row>
      <xdr:rowOff>130176</xdr:rowOff>
    </xdr:to>
    <xdr:pic>
      <xdr:nvPicPr>
        <xdr:cNvPr id="2" name="Picture 1">
          <a:extLst>
            <a:ext uri="{FF2B5EF4-FFF2-40B4-BE49-F238E27FC236}">
              <a16:creationId xmlns:a16="http://schemas.microsoft.com/office/drawing/2014/main" id="{A80FB139-643D-4189-9A25-45A0A8400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04450" y="2832101"/>
          <a:ext cx="3301999" cy="170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66675</xdr:colOff>
      <xdr:row>25</xdr:row>
      <xdr:rowOff>311150</xdr:rowOff>
    </xdr:from>
    <xdr:ext cx="3295650" cy="1762125"/>
    <xdr:pic>
      <xdr:nvPicPr>
        <xdr:cNvPr id="3" name="Picture 2">
          <a:extLst>
            <a:ext uri="{FF2B5EF4-FFF2-40B4-BE49-F238E27FC236}">
              <a16:creationId xmlns:a16="http://schemas.microsoft.com/office/drawing/2014/main" id="{FB163B78-C2B1-4A66-B5B3-CD27FB784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39375" y="5207000"/>
          <a:ext cx="3295650"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47625</xdr:colOff>
      <xdr:row>2</xdr:row>
      <xdr:rowOff>95250</xdr:rowOff>
    </xdr:from>
    <xdr:to>
      <xdr:col>9</xdr:col>
      <xdr:colOff>3331567</xdr:colOff>
      <xdr:row>11</xdr:row>
      <xdr:rowOff>171450</xdr:rowOff>
    </xdr:to>
    <xdr:pic>
      <xdr:nvPicPr>
        <xdr:cNvPr id="4" name="Picture 3">
          <a:extLst>
            <a:ext uri="{FF2B5EF4-FFF2-40B4-BE49-F238E27FC236}">
              <a16:creationId xmlns:a16="http://schemas.microsoft.com/office/drawing/2014/main" id="{31555050-16FF-418F-BBAF-440FFBB9BB06}"/>
            </a:ext>
          </a:extLst>
        </xdr:cNvPr>
        <xdr:cNvPicPr>
          <a:picLocks noChangeAspect="1"/>
        </xdr:cNvPicPr>
      </xdr:nvPicPr>
      <xdr:blipFill>
        <a:blip xmlns:r="http://schemas.openxmlformats.org/officeDocument/2006/relationships" r:embed="rId2"/>
        <a:stretch>
          <a:fillRect/>
        </a:stretch>
      </xdr:blipFill>
      <xdr:spPr>
        <a:xfrm>
          <a:off x="10172700" y="476250"/>
          <a:ext cx="3283942" cy="19431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28576</xdr:colOff>
      <xdr:row>15</xdr:row>
      <xdr:rowOff>47622</xdr:rowOff>
    </xdr:from>
    <xdr:to>
      <xdr:col>9</xdr:col>
      <xdr:colOff>3371850</xdr:colOff>
      <xdr:row>24</xdr:row>
      <xdr:rowOff>19050</xdr:rowOff>
    </xdr:to>
    <xdr:pic>
      <xdr:nvPicPr>
        <xdr:cNvPr id="2" name="Picture 1">
          <a:extLst>
            <a:ext uri="{FF2B5EF4-FFF2-40B4-BE49-F238E27FC236}">
              <a16:creationId xmlns:a16="http://schemas.microsoft.com/office/drawing/2014/main" id="{49156755-48C1-4E1B-BB8E-1B00EEE708C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01276" y="2971797"/>
          <a:ext cx="3343274" cy="1752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28575</xdr:colOff>
      <xdr:row>25</xdr:row>
      <xdr:rowOff>161924</xdr:rowOff>
    </xdr:from>
    <xdr:to>
      <xdr:col>9</xdr:col>
      <xdr:colOff>3352800</xdr:colOff>
      <xdr:row>33</xdr:row>
      <xdr:rowOff>266700</xdr:rowOff>
    </xdr:to>
    <xdr:pic>
      <xdr:nvPicPr>
        <xdr:cNvPr id="3" name="Picture 2">
          <a:extLst>
            <a:ext uri="{FF2B5EF4-FFF2-40B4-BE49-F238E27FC236}">
              <a16:creationId xmlns:a16="http://schemas.microsoft.com/office/drawing/2014/main" id="{EFF0EDAE-3F10-4647-AF24-ACBB5FCB186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201275" y="5191124"/>
          <a:ext cx="3324225" cy="1724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19049</xdr:colOff>
      <xdr:row>2</xdr:row>
      <xdr:rowOff>57149</xdr:rowOff>
    </xdr:from>
    <xdr:to>
      <xdr:col>9</xdr:col>
      <xdr:colOff>3362324</xdr:colOff>
      <xdr:row>12</xdr:row>
      <xdr:rowOff>28575</xdr:rowOff>
    </xdr:to>
    <xdr:pic>
      <xdr:nvPicPr>
        <xdr:cNvPr id="4" name="Picture 3">
          <a:extLst>
            <a:ext uri="{FF2B5EF4-FFF2-40B4-BE49-F238E27FC236}">
              <a16:creationId xmlns:a16="http://schemas.microsoft.com/office/drawing/2014/main" id="{E3E33709-3D62-409A-B85D-7742200A88E9}"/>
            </a:ext>
          </a:extLst>
        </xdr:cNvPr>
        <xdr:cNvPicPr>
          <a:picLocks noChangeAspect="1"/>
        </xdr:cNvPicPr>
      </xdr:nvPicPr>
      <xdr:blipFill>
        <a:blip xmlns:r="http://schemas.openxmlformats.org/officeDocument/2006/relationships" r:embed="rId2"/>
        <a:stretch>
          <a:fillRect/>
        </a:stretch>
      </xdr:blipFill>
      <xdr:spPr>
        <a:xfrm>
          <a:off x="10144124" y="438149"/>
          <a:ext cx="3343275" cy="202882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28575</xdr:colOff>
      <xdr:row>2</xdr:row>
      <xdr:rowOff>85725</xdr:rowOff>
    </xdr:from>
    <xdr:to>
      <xdr:col>9</xdr:col>
      <xdr:colOff>3362324</xdr:colOff>
      <xdr:row>11</xdr:row>
      <xdr:rowOff>133350</xdr:rowOff>
    </xdr:to>
    <xdr:pic>
      <xdr:nvPicPr>
        <xdr:cNvPr id="2" name="Picture 1">
          <a:extLst>
            <a:ext uri="{FF2B5EF4-FFF2-40B4-BE49-F238E27FC236}">
              <a16:creationId xmlns:a16="http://schemas.microsoft.com/office/drawing/2014/main" id="{0E7B4342-DE62-4E8C-B022-F06E3EF4F077}"/>
            </a:ext>
          </a:extLst>
        </xdr:cNvPr>
        <xdr:cNvPicPr>
          <a:picLocks noChangeAspect="1"/>
        </xdr:cNvPicPr>
      </xdr:nvPicPr>
      <xdr:blipFill>
        <a:blip xmlns:r="http://schemas.openxmlformats.org/officeDocument/2006/relationships" r:embed="rId1"/>
        <a:stretch>
          <a:fillRect/>
        </a:stretch>
      </xdr:blipFill>
      <xdr:spPr>
        <a:xfrm>
          <a:off x="10153650" y="466725"/>
          <a:ext cx="3333749" cy="1914525"/>
        </a:xfrm>
        <a:prstGeom prst="rect">
          <a:avLst/>
        </a:prstGeom>
      </xdr:spPr>
    </xdr:pic>
    <xdr:clientData/>
  </xdr:twoCellAnchor>
  <xdr:twoCellAnchor editAs="oneCell">
    <xdr:from>
      <xdr:col>9</xdr:col>
      <xdr:colOff>47625</xdr:colOff>
      <xdr:row>13</xdr:row>
      <xdr:rowOff>76202</xdr:rowOff>
    </xdr:from>
    <xdr:to>
      <xdr:col>9</xdr:col>
      <xdr:colOff>3362325</xdr:colOff>
      <xdr:row>23</xdr:row>
      <xdr:rowOff>9526</xdr:rowOff>
    </xdr:to>
    <xdr:pic>
      <xdr:nvPicPr>
        <xdr:cNvPr id="3" name="Picture 2">
          <a:extLst>
            <a:ext uri="{FF2B5EF4-FFF2-40B4-BE49-F238E27FC236}">
              <a16:creationId xmlns:a16="http://schemas.microsoft.com/office/drawing/2014/main" id="{780086B2-6CB3-4090-B105-0752187078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72700" y="2971802"/>
          <a:ext cx="3314700" cy="1743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28575</xdr:colOff>
      <xdr:row>14</xdr:row>
      <xdr:rowOff>57150</xdr:rowOff>
    </xdr:from>
    <xdr:to>
      <xdr:col>9</xdr:col>
      <xdr:colOff>3362325</xdr:colOff>
      <xdr:row>25</xdr:row>
      <xdr:rowOff>73025</xdr:rowOff>
    </xdr:to>
    <xdr:pic>
      <xdr:nvPicPr>
        <xdr:cNvPr id="2" name="Picture 1">
          <a:extLst>
            <a:ext uri="{FF2B5EF4-FFF2-40B4-BE49-F238E27FC236}">
              <a16:creationId xmlns:a16="http://schemas.microsoft.com/office/drawing/2014/main" id="{97AA79A6-30F4-4917-B489-44FA46D81C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9850" y="3552825"/>
          <a:ext cx="3333750" cy="182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38099</xdr:colOff>
      <xdr:row>2</xdr:row>
      <xdr:rowOff>85725</xdr:rowOff>
    </xdr:from>
    <xdr:to>
      <xdr:col>9</xdr:col>
      <xdr:colOff>3362324</xdr:colOff>
      <xdr:row>12</xdr:row>
      <xdr:rowOff>114300</xdr:rowOff>
    </xdr:to>
    <xdr:pic>
      <xdr:nvPicPr>
        <xdr:cNvPr id="3" name="Picture 2">
          <a:extLst>
            <a:ext uri="{FF2B5EF4-FFF2-40B4-BE49-F238E27FC236}">
              <a16:creationId xmlns:a16="http://schemas.microsoft.com/office/drawing/2014/main" id="{A33B25BE-3D99-44C9-819F-0D1BC06A3916}"/>
            </a:ext>
          </a:extLst>
        </xdr:cNvPr>
        <xdr:cNvPicPr>
          <a:picLocks noChangeAspect="1"/>
        </xdr:cNvPicPr>
      </xdr:nvPicPr>
      <xdr:blipFill>
        <a:blip xmlns:r="http://schemas.openxmlformats.org/officeDocument/2006/relationships" r:embed="rId2"/>
        <a:stretch>
          <a:fillRect/>
        </a:stretch>
      </xdr:blipFill>
      <xdr:spPr>
        <a:xfrm>
          <a:off x="10239374" y="466725"/>
          <a:ext cx="3324225" cy="1924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28574</xdr:colOff>
      <xdr:row>2</xdr:row>
      <xdr:rowOff>66675</xdr:rowOff>
    </xdr:from>
    <xdr:to>
      <xdr:col>9</xdr:col>
      <xdr:colOff>3333749</xdr:colOff>
      <xdr:row>12</xdr:row>
      <xdr:rowOff>47625</xdr:rowOff>
    </xdr:to>
    <xdr:pic>
      <xdr:nvPicPr>
        <xdr:cNvPr id="2" name="Picture 1">
          <a:extLst>
            <a:ext uri="{FF2B5EF4-FFF2-40B4-BE49-F238E27FC236}">
              <a16:creationId xmlns:a16="http://schemas.microsoft.com/office/drawing/2014/main" id="{DE3B0D9F-E6B2-48D1-A8A0-B0E1A4C1765D}"/>
            </a:ext>
          </a:extLst>
        </xdr:cNvPr>
        <xdr:cNvPicPr>
          <a:picLocks noChangeAspect="1"/>
        </xdr:cNvPicPr>
      </xdr:nvPicPr>
      <xdr:blipFill>
        <a:blip xmlns:r="http://schemas.openxmlformats.org/officeDocument/2006/relationships" r:embed="rId1"/>
        <a:stretch>
          <a:fillRect/>
        </a:stretch>
      </xdr:blipFill>
      <xdr:spPr>
        <a:xfrm>
          <a:off x="8753474" y="447675"/>
          <a:ext cx="3305175" cy="2038350"/>
        </a:xfrm>
        <a:prstGeom prst="rect">
          <a:avLst/>
        </a:prstGeom>
      </xdr:spPr>
    </xdr:pic>
    <xdr:clientData/>
  </xdr:twoCellAnchor>
  <xdr:twoCellAnchor editAs="oneCell">
    <xdr:from>
      <xdr:col>9</xdr:col>
      <xdr:colOff>47625</xdr:colOff>
      <xdr:row>14</xdr:row>
      <xdr:rowOff>104775</xdr:rowOff>
    </xdr:from>
    <xdr:to>
      <xdr:col>9</xdr:col>
      <xdr:colOff>3314700</xdr:colOff>
      <xdr:row>21</xdr:row>
      <xdr:rowOff>171450</xdr:rowOff>
    </xdr:to>
    <xdr:pic>
      <xdr:nvPicPr>
        <xdr:cNvPr id="3" name="Picture 2">
          <a:extLst>
            <a:ext uri="{FF2B5EF4-FFF2-40B4-BE49-F238E27FC236}">
              <a16:creationId xmlns:a16="http://schemas.microsoft.com/office/drawing/2014/main" id="{DEF9C9CF-4347-4E74-96B2-632B7FBF3F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72675" y="2867025"/>
          <a:ext cx="3267075"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57151</xdr:colOff>
      <xdr:row>25</xdr:row>
      <xdr:rowOff>57151</xdr:rowOff>
    </xdr:from>
    <xdr:to>
      <xdr:col>9</xdr:col>
      <xdr:colOff>3314701</xdr:colOff>
      <xdr:row>33</xdr:row>
      <xdr:rowOff>142875</xdr:rowOff>
    </xdr:to>
    <xdr:pic>
      <xdr:nvPicPr>
        <xdr:cNvPr id="4" name="Picture 3">
          <a:extLst>
            <a:ext uri="{FF2B5EF4-FFF2-40B4-BE49-F238E27FC236}">
              <a16:creationId xmlns:a16="http://schemas.microsoft.com/office/drawing/2014/main" id="{2883B7AE-9613-4AA8-887E-0421FAFF54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82201" y="5114926"/>
          <a:ext cx="3257550" cy="1704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38100</xdr:colOff>
      <xdr:row>2</xdr:row>
      <xdr:rowOff>104775</xdr:rowOff>
    </xdr:from>
    <xdr:to>
      <xdr:col>9</xdr:col>
      <xdr:colOff>3324225</xdr:colOff>
      <xdr:row>12</xdr:row>
      <xdr:rowOff>73025</xdr:rowOff>
    </xdr:to>
    <xdr:pic>
      <xdr:nvPicPr>
        <xdr:cNvPr id="2" name="Picture 1">
          <a:extLst>
            <a:ext uri="{FF2B5EF4-FFF2-40B4-BE49-F238E27FC236}">
              <a16:creationId xmlns:a16="http://schemas.microsoft.com/office/drawing/2014/main" id="{7846DC52-018E-4D1C-A963-8E1465C14CD2}"/>
            </a:ext>
          </a:extLst>
        </xdr:cNvPr>
        <xdr:cNvPicPr>
          <a:picLocks noChangeAspect="1"/>
        </xdr:cNvPicPr>
      </xdr:nvPicPr>
      <xdr:blipFill>
        <a:blip xmlns:r="http://schemas.openxmlformats.org/officeDocument/2006/relationships" r:embed="rId1"/>
        <a:stretch>
          <a:fillRect/>
        </a:stretch>
      </xdr:blipFill>
      <xdr:spPr>
        <a:xfrm>
          <a:off x="9982200" y="485775"/>
          <a:ext cx="3286125" cy="2025650"/>
        </a:xfrm>
        <a:prstGeom prst="rect">
          <a:avLst/>
        </a:prstGeom>
      </xdr:spPr>
    </xdr:pic>
    <xdr:clientData/>
  </xdr:twoCellAnchor>
  <xdr:twoCellAnchor editAs="oneCell">
    <xdr:from>
      <xdr:col>9</xdr:col>
      <xdr:colOff>47626</xdr:colOff>
      <xdr:row>14</xdr:row>
      <xdr:rowOff>114300</xdr:rowOff>
    </xdr:from>
    <xdr:to>
      <xdr:col>9</xdr:col>
      <xdr:colOff>3352800</xdr:colOff>
      <xdr:row>25</xdr:row>
      <xdr:rowOff>190500</xdr:rowOff>
    </xdr:to>
    <xdr:pic>
      <xdr:nvPicPr>
        <xdr:cNvPr id="3" name="Picture 2">
          <a:extLst>
            <a:ext uri="{FF2B5EF4-FFF2-40B4-BE49-F238E27FC236}">
              <a16:creationId xmlns:a16="http://schemas.microsoft.com/office/drawing/2014/main" id="{68BA0427-8AE8-412F-AF45-6C61E60961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91726" y="3038475"/>
          <a:ext cx="3305174"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38100</xdr:colOff>
      <xdr:row>28</xdr:row>
      <xdr:rowOff>0</xdr:rowOff>
    </xdr:from>
    <xdr:ext cx="3273721" cy="1809750"/>
    <xdr:pic>
      <xdr:nvPicPr>
        <xdr:cNvPr id="4" name="Picture 3">
          <a:extLst>
            <a:ext uri="{FF2B5EF4-FFF2-40B4-BE49-F238E27FC236}">
              <a16:creationId xmlns:a16="http://schemas.microsoft.com/office/drawing/2014/main" id="{052D1A34-2D68-455A-98FE-1AA71196E9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82200" y="5543550"/>
          <a:ext cx="3273721"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9</xdr:col>
      <xdr:colOff>47624</xdr:colOff>
      <xdr:row>2</xdr:row>
      <xdr:rowOff>66675</xdr:rowOff>
    </xdr:from>
    <xdr:to>
      <xdr:col>9</xdr:col>
      <xdr:colOff>3352799</xdr:colOff>
      <xdr:row>12</xdr:row>
      <xdr:rowOff>85725</xdr:rowOff>
    </xdr:to>
    <xdr:pic>
      <xdr:nvPicPr>
        <xdr:cNvPr id="2" name="Picture 1">
          <a:extLst>
            <a:ext uri="{FF2B5EF4-FFF2-40B4-BE49-F238E27FC236}">
              <a16:creationId xmlns:a16="http://schemas.microsoft.com/office/drawing/2014/main" id="{E6A05AE7-F8DB-4218-9AF8-16A749E4702D}"/>
            </a:ext>
          </a:extLst>
        </xdr:cNvPr>
        <xdr:cNvPicPr>
          <a:picLocks noChangeAspect="1"/>
        </xdr:cNvPicPr>
      </xdr:nvPicPr>
      <xdr:blipFill>
        <a:blip xmlns:r="http://schemas.openxmlformats.org/officeDocument/2006/relationships" r:embed="rId1"/>
        <a:stretch>
          <a:fillRect/>
        </a:stretch>
      </xdr:blipFill>
      <xdr:spPr>
        <a:xfrm>
          <a:off x="8515349" y="447675"/>
          <a:ext cx="3305175" cy="2076450"/>
        </a:xfrm>
        <a:prstGeom prst="rect">
          <a:avLst/>
        </a:prstGeom>
      </xdr:spPr>
    </xdr:pic>
    <xdr:clientData/>
  </xdr:twoCellAnchor>
  <xdr:twoCellAnchor editAs="oneCell">
    <xdr:from>
      <xdr:col>9</xdr:col>
      <xdr:colOff>38099</xdr:colOff>
      <xdr:row>17</xdr:row>
      <xdr:rowOff>123826</xdr:rowOff>
    </xdr:from>
    <xdr:to>
      <xdr:col>9</xdr:col>
      <xdr:colOff>3343274</xdr:colOff>
      <xdr:row>26</xdr:row>
      <xdr:rowOff>66675</xdr:rowOff>
    </xdr:to>
    <xdr:pic>
      <xdr:nvPicPr>
        <xdr:cNvPr id="3" name="Picture 2">
          <a:extLst>
            <a:ext uri="{FF2B5EF4-FFF2-40B4-BE49-F238E27FC236}">
              <a16:creationId xmlns:a16="http://schemas.microsoft.com/office/drawing/2014/main" id="{5415225A-9B1F-4596-9417-5F9F8897BD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82199" y="3371851"/>
          <a:ext cx="3305175" cy="1752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47625</xdr:colOff>
      <xdr:row>2</xdr:row>
      <xdr:rowOff>104775</xdr:rowOff>
    </xdr:from>
    <xdr:to>
      <xdr:col>9</xdr:col>
      <xdr:colOff>3331567</xdr:colOff>
      <xdr:row>12</xdr:row>
      <xdr:rowOff>130175</xdr:rowOff>
    </xdr:to>
    <xdr:pic>
      <xdr:nvPicPr>
        <xdr:cNvPr id="2" name="Picture 1">
          <a:extLst>
            <a:ext uri="{FF2B5EF4-FFF2-40B4-BE49-F238E27FC236}">
              <a16:creationId xmlns:a16="http://schemas.microsoft.com/office/drawing/2014/main" id="{5E4D4CBC-7BCA-4770-83D1-2A24575AB899}"/>
            </a:ext>
          </a:extLst>
        </xdr:cNvPr>
        <xdr:cNvPicPr>
          <a:picLocks noChangeAspect="1"/>
        </xdr:cNvPicPr>
      </xdr:nvPicPr>
      <xdr:blipFill>
        <a:blip xmlns:r="http://schemas.openxmlformats.org/officeDocument/2006/relationships" r:embed="rId1"/>
        <a:stretch>
          <a:fillRect/>
        </a:stretch>
      </xdr:blipFill>
      <xdr:spPr>
        <a:xfrm>
          <a:off x="8515350" y="485775"/>
          <a:ext cx="3283942" cy="2082800"/>
        </a:xfrm>
        <a:prstGeom prst="rect">
          <a:avLst/>
        </a:prstGeom>
      </xdr:spPr>
    </xdr:pic>
    <xdr:clientData/>
  </xdr:twoCellAnchor>
  <xdr:twoCellAnchor editAs="oneCell">
    <xdr:from>
      <xdr:col>9</xdr:col>
      <xdr:colOff>57150</xdr:colOff>
      <xdr:row>15</xdr:row>
      <xdr:rowOff>66673</xdr:rowOff>
    </xdr:from>
    <xdr:to>
      <xdr:col>9</xdr:col>
      <xdr:colOff>3333750</xdr:colOff>
      <xdr:row>24</xdr:row>
      <xdr:rowOff>104774</xdr:rowOff>
    </xdr:to>
    <xdr:pic>
      <xdr:nvPicPr>
        <xdr:cNvPr id="3" name="Picture 2">
          <a:extLst>
            <a:ext uri="{FF2B5EF4-FFF2-40B4-BE49-F238E27FC236}">
              <a16:creationId xmlns:a16="http://schemas.microsoft.com/office/drawing/2014/main" id="{5731AF82-C50B-48B1-982C-04BD23B63B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01250" y="2990848"/>
          <a:ext cx="3276600" cy="1847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38100</xdr:colOff>
      <xdr:row>2</xdr:row>
      <xdr:rowOff>114301</xdr:rowOff>
    </xdr:from>
    <xdr:to>
      <xdr:col>9</xdr:col>
      <xdr:colOff>3322042</xdr:colOff>
      <xdr:row>12</xdr:row>
      <xdr:rowOff>101600</xdr:rowOff>
    </xdr:to>
    <xdr:pic>
      <xdr:nvPicPr>
        <xdr:cNvPr id="2" name="Picture 1">
          <a:extLst>
            <a:ext uri="{FF2B5EF4-FFF2-40B4-BE49-F238E27FC236}">
              <a16:creationId xmlns:a16="http://schemas.microsoft.com/office/drawing/2014/main" id="{C683E981-D782-4466-B4AF-9644702945AD}"/>
            </a:ext>
          </a:extLst>
        </xdr:cNvPr>
        <xdr:cNvPicPr>
          <a:picLocks noChangeAspect="1"/>
        </xdr:cNvPicPr>
      </xdr:nvPicPr>
      <xdr:blipFill>
        <a:blip xmlns:r="http://schemas.openxmlformats.org/officeDocument/2006/relationships" r:embed="rId1"/>
        <a:stretch>
          <a:fillRect/>
        </a:stretch>
      </xdr:blipFill>
      <xdr:spPr>
        <a:xfrm>
          <a:off x="10086975" y="495301"/>
          <a:ext cx="3283942" cy="2044699"/>
        </a:xfrm>
        <a:prstGeom prst="rect">
          <a:avLst/>
        </a:prstGeom>
      </xdr:spPr>
    </xdr:pic>
    <xdr:clientData/>
  </xdr:twoCellAnchor>
  <xdr:twoCellAnchor editAs="oneCell">
    <xdr:from>
      <xdr:col>9</xdr:col>
      <xdr:colOff>95250</xdr:colOff>
      <xdr:row>16</xdr:row>
      <xdr:rowOff>123824</xdr:rowOff>
    </xdr:from>
    <xdr:to>
      <xdr:col>9</xdr:col>
      <xdr:colOff>3343275</xdr:colOff>
      <xdr:row>26</xdr:row>
      <xdr:rowOff>9525</xdr:rowOff>
    </xdr:to>
    <xdr:pic>
      <xdr:nvPicPr>
        <xdr:cNvPr id="3" name="Picture 2">
          <a:extLst>
            <a:ext uri="{FF2B5EF4-FFF2-40B4-BE49-F238E27FC236}">
              <a16:creationId xmlns:a16="http://schemas.microsoft.com/office/drawing/2014/main" id="{D8F63658-25D2-4B6B-AB40-109882102F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144125" y="3371849"/>
          <a:ext cx="3248025" cy="1857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47625</xdr:colOff>
      <xdr:row>2</xdr:row>
      <xdr:rowOff>76200</xdr:rowOff>
    </xdr:from>
    <xdr:to>
      <xdr:col>9</xdr:col>
      <xdr:colOff>3331567</xdr:colOff>
      <xdr:row>12</xdr:row>
      <xdr:rowOff>63500</xdr:rowOff>
    </xdr:to>
    <xdr:pic>
      <xdr:nvPicPr>
        <xdr:cNvPr id="2" name="Picture 1">
          <a:extLst>
            <a:ext uri="{FF2B5EF4-FFF2-40B4-BE49-F238E27FC236}">
              <a16:creationId xmlns:a16="http://schemas.microsoft.com/office/drawing/2014/main" id="{2CA891F2-1924-4639-A19A-CD3DE2374028}"/>
            </a:ext>
          </a:extLst>
        </xdr:cNvPr>
        <xdr:cNvPicPr>
          <a:picLocks noChangeAspect="1"/>
        </xdr:cNvPicPr>
      </xdr:nvPicPr>
      <xdr:blipFill>
        <a:blip xmlns:r="http://schemas.openxmlformats.org/officeDocument/2006/relationships" r:embed="rId1"/>
        <a:stretch>
          <a:fillRect/>
        </a:stretch>
      </xdr:blipFill>
      <xdr:spPr>
        <a:xfrm>
          <a:off x="8591550" y="457200"/>
          <a:ext cx="3283942" cy="2044700"/>
        </a:xfrm>
        <a:prstGeom prst="rect">
          <a:avLst/>
        </a:prstGeom>
      </xdr:spPr>
    </xdr:pic>
    <xdr:clientData/>
  </xdr:twoCellAnchor>
  <xdr:twoCellAnchor editAs="oneCell">
    <xdr:from>
      <xdr:col>9</xdr:col>
      <xdr:colOff>85725</xdr:colOff>
      <xdr:row>15</xdr:row>
      <xdr:rowOff>295274</xdr:rowOff>
    </xdr:from>
    <xdr:to>
      <xdr:col>9</xdr:col>
      <xdr:colOff>3324225</xdr:colOff>
      <xdr:row>25</xdr:row>
      <xdr:rowOff>161924</xdr:rowOff>
    </xdr:to>
    <xdr:pic>
      <xdr:nvPicPr>
        <xdr:cNvPr id="3" name="Picture 2">
          <a:extLst>
            <a:ext uri="{FF2B5EF4-FFF2-40B4-BE49-F238E27FC236}">
              <a16:creationId xmlns:a16="http://schemas.microsoft.com/office/drawing/2014/main" id="{5C419036-0869-4753-BDD8-0886678DF0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0029825" y="3219449"/>
          <a:ext cx="3238500" cy="183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57150</xdr:colOff>
      <xdr:row>2</xdr:row>
      <xdr:rowOff>38100</xdr:rowOff>
    </xdr:from>
    <xdr:to>
      <xdr:col>9</xdr:col>
      <xdr:colOff>3343275</xdr:colOff>
      <xdr:row>12</xdr:row>
      <xdr:rowOff>6350</xdr:rowOff>
    </xdr:to>
    <xdr:pic>
      <xdr:nvPicPr>
        <xdr:cNvPr id="2" name="Picture 1">
          <a:extLst>
            <a:ext uri="{FF2B5EF4-FFF2-40B4-BE49-F238E27FC236}">
              <a16:creationId xmlns:a16="http://schemas.microsoft.com/office/drawing/2014/main" id="{84098A50-A6E2-4B17-BF94-11D90317349F}"/>
            </a:ext>
          </a:extLst>
        </xdr:cNvPr>
        <xdr:cNvPicPr>
          <a:picLocks noChangeAspect="1"/>
        </xdr:cNvPicPr>
      </xdr:nvPicPr>
      <xdr:blipFill>
        <a:blip xmlns:r="http://schemas.openxmlformats.org/officeDocument/2006/relationships" r:embed="rId1"/>
        <a:stretch>
          <a:fillRect/>
        </a:stretch>
      </xdr:blipFill>
      <xdr:spPr>
        <a:xfrm>
          <a:off x="10001250" y="419100"/>
          <a:ext cx="3286125" cy="2025650"/>
        </a:xfrm>
        <a:prstGeom prst="rect">
          <a:avLst/>
        </a:prstGeom>
      </xdr:spPr>
    </xdr:pic>
    <xdr:clientData/>
  </xdr:twoCellAnchor>
  <xdr:twoCellAnchor editAs="oneCell">
    <xdr:from>
      <xdr:col>9</xdr:col>
      <xdr:colOff>38099</xdr:colOff>
      <xdr:row>15</xdr:row>
      <xdr:rowOff>19050</xdr:rowOff>
    </xdr:from>
    <xdr:to>
      <xdr:col>9</xdr:col>
      <xdr:colOff>3343275</xdr:colOff>
      <xdr:row>24</xdr:row>
      <xdr:rowOff>76199</xdr:rowOff>
    </xdr:to>
    <xdr:pic>
      <xdr:nvPicPr>
        <xdr:cNvPr id="3" name="Picture 2">
          <a:extLst>
            <a:ext uri="{FF2B5EF4-FFF2-40B4-BE49-F238E27FC236}">
              <a16:creationId xmlns:a16="http://schemas.microsoft.com/office/drawing/2014/main" id="{FB38A6D6-95B1-4FA5-91CC-C8913A59C8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9982199" y="2943225"/>
          <a:ext cx="3305176" cy="1866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DC2BE-35FD-436D-819E-D53E4677A204}">
  <dimension ref="A1:C30"/>
  <sheetViews>
    <sheetView tabSelected="1" zoomScale="110" zoomScaleNormal="110" workbookViewId="0">
      <pane ySplit="1" topLeftCell="A2" activePane="bottomLeft" state="frozen"/>
      <selection pane="bottomLeft" activeCell="B15" sqref="B15"/>
    </sheetView>
  </sheetViews>
  <sheetFormatPr defaultColWidth="9.140625" defaultRowHeight="15" x14ac:dyDescent="0.25"/>
  <cols>
    <col min="1" max="1" width="6.140625" style="65" bestFit="1" customWidth="1"/>
    <col min="2" max="2" width="10.42578125" style="65" bestFit="1" customWidth="1"/>
    <col min="3" max="3" width="56.85546875" style="65" bestFit="1" customWidth="1"/>
    <col min="4" max="16384" width="9.140625" style="65"/>
  </cols>
  <sheetData>
    <row r="1" spans="1:3" x14ac:dyDescent="0.25">
      <c r="A1" s="64" t="s">
        <v>1003</v>
      </c>
      <c r="B1" s="64" t="s">
        <v>1004</v>
      </c>
      <c r="C1" s="64" t="s">
        <v>1005</v>
      </c>
    </row>
    <row r="2" spans="1:3" x14ac:dyDescent="0.25">
      <c r="A2" s="66">
        <v>1</v>
      </c>
      <c r="B2" s="67" t="s">
        <v>1006</v>
      </c>
      <c r="C2" s="68" t="s">
        <v>1</v>
      </c>
    </row>
    <row r="3" spans="1:3" x14ac:dyDescent="0.25">
      <c r="A3" s="66">
        <v>2</v>
      </c>
      <c r="B3" s="67" t="s">
        <v>1007</v>
      </c>
      <c r="C3" s="68" t="s">
        <v>885</v>
      </c>
    </row>
    <row r="4" spans="1:3" x14ac:dyDescent="0.25">
      <c r="A4" s="66">
        <v>3</v>
      </c>
      <c r="B4" s="67" t="s">
        <v>1008</v>
      </c>
      <c r="C4" s="68" t="s">
        <v>198</v>
      </c>
    </row>
    <row r="5" spans="1:3" x14ac:dyDescent="0.25">
      <c r="A5" s="66">
        <v>4</v>
      </c>
      <c r="B5" s="67" t="s">
        <v>1009</v>
      </c>
      <c r="C5" s="68" t="s">
        <v>1010</v>
      </c>
    </row>
    <row r="6" spans="1:3" x14ac:dyDescent="0.25">
      <c r="A6" s="66">
        <v>5</v>
      </c>
      <c r="B6" s="67" t="s">
        <v>1011</v>
      </c>
      <c r="C6" s="68" t="s">
        <v>1012</v>
      </c>
    </row>
    <row r="7" spans="1:3" x14ac:dyDescent="0.25">
      <c r="A7" s="66">
        <v>6</v>
      </c>
      <c r="B7" s="67" t="s">
        <v>1013</v>
      </c>
      <c r="C7" s="68" t="s">
        <v>1014</v>
      </c>
    </row>
    <row r="8" spans="1:3" x14ac:dyDescent="0.25">
      <c r="A8" s="66">
        <v>7</v>
      </c>
      <c r="B8" s="67" t="s">
        <v>1015</v>
      </c>
      <c r="C8" s="68" t="s">
        <v>1016</v>
      </c>
    </row>
    <row r="9" spans="1:3" x14ac:dyDescent="0.25">
      <c r="A9" s="66">
        <v>8</v>
      </c>
      <c r="B9" s="67" t="s">
        <v>1017</v>
      </c>
      <c r="C9" s="68" t="s">
        <v>1018</v>
      </c>
    </row>
    <row r="10" spans="1:3" x14ac:dyDescent="0.25">
      <c r="A10" s="66">
        <v>9</v>
      </c>
      <c r="B10" s="67" t="s">
        <v>1019</v>
      </c>
      <c r="C10" s="68" t="s">
        <v>500</v>
      </c>
    </row>
    <row r="11" spans="1:3" x14ac:dyDescent="0.25">
      <c r="A11" s="66">
        <v>10</v>
      </c>
      <c r="B11" s="67" t="s">
        <v>1020</v>
      </c>
      <c r="C11" s="68" t="s">
        <v>509</v>
      </c>
    </row>
    <row r="12" spans="1:3" x14ac:dyDescent="0.25">
      <c r="A12" s="66">
        <v>11</v>
      </c>
      <c r="B12" s="67" t="s">
        <v>1021</v>
      </c>
      <c r="C12" s="68" t="s">
        <v>510</v>
      </c>
    </row>
    <row r="13" spans="1:3" x14ac:dyDescent="0.25">
      <c r="A13" s="66">
        <v>12</v>
      </c>
      <c r="B13" s="67" t="s">
        <v>1022</v>
      </c>
      <c r="C13" s="68" t="s">
        <v>511</v>
      </c>
    </row>
    <row r="14" spans="1:3" x14ac:dyDescent="0.25">
      <c r="A14" s="66">
        <v>13</v>
      </c>
      <c r="B14" s="67" t="s">
        <v>1023</v>
      </c>
      <c r="C14" s="68" t="s">
        <v>512</v>
      </c>
    </row>
    <row r="15" spans="1:3" x14ac:dyDescent="0.25">
      <c r="A15" s="66">
        <v>14</v>
      </c>
      <c r="B15" s="67" t="s">
        <v>1024</v>
      </c>
      <c r="C15" s="68" t="s">
        <v>567</v>
      </c>
    </row>
    <row r="16" spans="1:3" x14ac:dyDescent="0.25">
      <c r="A16" s="66">
        <v>15</v>
      </c>
      <c r="B16" s="67" t="s">
        <v>1025</v>
      </c>
      <c r="C16" s="68" t="s">
        <v>1026</v>
      </c>
    </row>
    <row r="17" spans="1:3" x14ac:dyDescent="0.25">
      <c r="A17" s="66">
        <v>16</v>
      </c>
      <c r="B17" s="67" t="s">
        <v>1027</v>
      </c>
      <c r="C17" s="68" t="s">
        <v>701</v>
      </c>
    </row>
    <row r="18" spans="1:3" x14ac:dyDescent="0.25">
      <c r="A18" s="66">
        <v>17</v>
      </c>
      <c r="B18" s="67" t="s">
        <v>1028</v>
      </c>
      <c r="C18" s="68" t="s">
        <v>1029</v>
      </c>
    </row>
    <row r="19" spans="1:3" x14ac:dyDescent="0.25">
      <c r="A19" s="66">
        <v>18</v>
      </c>
      <c r="B19" s="67" t="s">
        <v>1030</v>
      </c>
      <c r="C19" s="68" t="s">
        <v>731</v>
      </c>
    </row>
    <row r="20" spans="1:3" x14ac:dyDescent="0.25">
      <c r="A20" s="66">
        <v>19</v>
      </c>
      <c r="B20" s="67" t="s">
        <v>1031</v>
      </c>
      <c r="C20" s="68" t="s">
        <v>1032</v>
      </c>
    </row>
    <row r="21" spans="1:3" x14ac:dyDescent="0.25">
      <c r="A21" s="66">
        <v>20</v>
      </c>
      <c r="B21" s="67" t="s">
        <v>1033</v>
      </c>
      <c r="C21" s="68" t="s">
        <v>761</v>
      </c>
    </row>
    <row r="22" spans="1:3" x14ac:dyDescent="0.25">
      <c r="A22" s="66">
        <v>21</v>
      </c>
      <c r="B22" s="67" t="s">
        <v>1034</v>
      </c>
      <c r="C22" s="68" t="s">
        <v>1035</v>
      </c>
    </row>
    <row r="23" spans="1:3" x14ac:dyDescent="0.25">
      <c r="A23" s="66">
        <v>22</v>
      </c>
      <c r="B23" s="67" t="s">
        <v>1036</v>
      </c>
      <c r="C23" s="68" t="s">
        <v>825</v>
      </c>
    </row>
    <row r="24" spans="1:3" x14ac:dyDescent="0.25">
      <c r="A24" s="66">
        <v>23</v>
      </c>
      <c r="B24" s="67" t="s">
        <v>1037</v>
      </c>
      <c r="C24" s="68" t="s">
        <v>834</v>
      </c>
    </row>
    <row r="25" spans="1:3" x14ac:dyDescent="0.25">
      <c r="A25" s="66">
        <v>24</v>
      </c>
      <c r="B25" s="67" t="s">
        <v>1038</v>
      </c>
      <c r="C25" s="68" t="s">
        <v>839</v>
      </c>
    </row>
    <row r="26" spans="1:3" x14ac:dyDescent="0.25">
      <c r="A26" s="66">
        <v>25</v>
      </c>
      <c r="B26" s="67" t="s">
        <v>1039</v>
      </c>
      <c r="C26" s="68" t="s">
        <v>845</v>
      </c>
    </row>
    <row r="27" spans="1:3" x14ac:dyDescent="0.25">
      <c r="A27" s="66">
        <v>26</v>
      </c>
      <c r="B27" s="67" t="s">
        <v>1040</v>
      </c>
      <c r="C27" s="68" t="s">
        <v>846</v>
      </c>
    </row>
    <row r="28" spans="1:3" x14ac:dyDescent="0.25">
      <c r="A28" s="66">
        <v>27</v>
      </c>
      <c r="B28" s="67" t="s">
        <v>1041</v>
      </c>
      <c r="C28" s="68" t="s">
        <v>849</v>
      </c>
    </row>
    <row r="29" spans="1:3" x14ac:dyDescent="0.25">
      <c r="A29" s="66">
        <v>28</v>
      </c>
      <c r="B29" s="67" t="s">
        <v>1042</v>
      </c>
      <c r="C29" s="68" t="s">
        <v>850</v>
      </c>
    </row>
    <row r="30" spans="1:3" x14ac:dyDescent="0.25">
      <c r="A30" s="66">
        <v>29</v>
      </c>
      <c r="B30" s="67" t="s">
        <v>1043</v>
      </c>
      <c r="C30" s="68" t="s">
        <v>852</v>
      </c>
    </row>
  </sheetData>
  <hyperlinks>
    <hyperlink ref="B4" location="MIDCAP!A1" display="MIDCAP" xr:uid="{527B102E-BA14-4A7E-B323-FECA6904EE23}"/>
    <hyperlink ref="B5" location="MULTIP!A1" display="MULTIP" xr:uid="{61F35BC2-F30E-447C-AD55-152E395C7423}"/>
    <hyperlink ref="B6" location="SLTADV3!A1" display="SLTADV3" xr:uid="{8C52AFE4-5406-44BF-96C6-9AD94EAE4A9F}"/>
    <hyperlink ref="B7" location="SLTADV4!A1" display="SLTADV4" xr:uid="{F9462BDB-5582-4E25-BBEF-AA99F0727824}"/>
    <hyperlink ref="B8" location="SLTAX1!A1" display="SLTAX1" xr:uid="{45365E39-99C5-47B9-9B8E-0A3C14C22461}"/>
    <hyperlink ref="B9" location="SLTAX2!A1" display="SLTAX2" xr:uid="{1E2B3D27-6768-4192-8591-058510A729BE}"/>
    <hyperlink ref="B10" location="SLTAX3!A1" display="SLTAX3" xr:uid="{31E53E26-A730-456D-BEAC-3845B821F9D8}"/>
    <hyperlink ref="B11" location="SLTAX4!A1" display="SLTAX4" xr:uid="{AE8B625E-F700-4748-B124-23402E382ABB}"/>
    <hyperlink ref="B12" location="SLTAX5!A1" display="SLTAX5" xr:uid="{4CF3355F-6A0D-4071-975D-B175625E6D85}"/>
    <hyperlink ref="B13" location="SLTAX6!A1" display="SLTAX6" xr:uid="{B7F57E9C-A891-4C5E-AB55-F4B606CEC029}"/>
    <hyperlink ref="B14" location="SMILE!A1" display="SMILE" xr:uid="{83A5E465-565D-45D1-B583-C14208C199C5}"/>
    <hyperlink ref="B15" location="SPAHF!A1" display="SPAHF" xr:uid="{D544C0A9-BFC8-4597-94A6-228D8B36A565}"/>
    <hyperlink ref="B16" location="SPARF!A1" display="SPARF" xr:uid="{F1F2D35C-5146-47CD-A832-185F17A1DE07}"/>
    <hyperlink ref="B17" location="SPBAF!A1" display="SPBAF" xr:uid="{F1BEC37E-AD00-4707-9355-6850870D268A}"/>
    <hyperlink ref="B19" location="SPESF!A1" display="SPESF" xr:uid="{C666E116-D196-4FE1-B379-FDCF66F7C763}"/>
    <hyperlink ref="B20" location="SPFOCUS!A1" display="SPFOCUS" xr:uid="{9A0C6F6A-3DD1-4EAF-95C4-54EC075A8F89}"/>
    <hyperlink ref="B21" location="SPMUCF!A1" display="SPMUCF" xr:uid="{9E5D1229-6FEE-4ED8-A958-5587598F4AC0}"/>
    <hyperlink ref="B22" location="SPSN100!A1" display="SPSN100" xr:uid="{6E8E1347-29C6-46E8-83F5-8910FAC80ED0}"/>
    <hyperlink ref="B23" location="SPTAX!A1" display="SPTAX" xr:uid="{72138162-6111-49C5-87A7-844E67F1AB71}"/>
    <hyperlink ref="B24" location="SRURAL!A1" display="SRURAL" xr:uid="{97D54673-4EEE-49A9-9420-B1B6109BFE71}"/>
    <hyperlink ref="B25" location="SSFUND!A1" display="SSFUND" xr:uid="{92C3080D-55B5-4AAA-8990-05282D585019}"/>
    <hyperlink ref="B26" location="STAX!A1" display="STAX" xr:uid="{13E7583D-723F-4BB8-B39E-C1CB2F29E95E}"/>
    <hyperlink ref="B27" location="SUNBCF!A1" display="SUNBCF" xr:uid="{D57864B6-10F6-49D4-84FF-4B8EFEF40DE1}"/>
    <hyperlink ref="B29" location="SUNFOP!A1" display="SUNFOP" xr:uid="{E396B8CA-471C-42B6-8795-7E730D4D786E}"/>
    <hyperlink ref="B3" location="GLOB!A1" display="GLOB" xr:uid="{BA29CE84-F8CC-4D7F-94B0-B83AF2780D76}"/>
    <hyperlink ref="B28" location="SUNFCF!A1" display="SUNFCF" xr:uid="{3A8B8221-9D33-4333-8592-71169CF663A6}"/>
    <hyperlink ref="B18" location="SPDYF!A1" display="SPDYF" xr:uid="{3F878615-3DBC-4CFA-9429-B1B4D3A9455B}"/>
    <hyperlink ref="B30" location="SUNMAF!A1" display="SUNMAF" xr:uid="{30292B0F-37D3-4C14-A073-CF61D0AAD35C}"/>
    <hyperlink ref="B2" location="CAPEXG!A1" display="CAPEXG" xr:uid="{4E3AA16C-626C-45E0-87BC-70F52764D2B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E46B6-8332-4224-9E6D-28FCB4F59395}">
  <sheetPr>
    <outlinePr summaryBelow="0" summaryRight="0"/>
  </sheetPr>
  <dimension ref="A1:Q138"/>
  <sheetViews>
    <sheetView showGridLines="0" workbookViewId="0">
      <selection activeCell="A52" sqref="A1:H1048576"/>
    </sheetView>
  </sheetViews>
  <sheetFormatPr defaultRowHeight="12.75" x14ac:dyDescent="0.2"/>
  <cols>
    <col min="1" max="1" width="6.85546875" customWidth="1"/>
    <col min="2" max="2" width="20.5703125" customWidth="1"/>
    <col min="3" max="3" width="38.5703125" customWidth="1"/>
    <col min="4" max="4" width="17.7109375" bestFit="1" customWidth="1"/>
    <col min="5" max="5" width="8.7109375" bestFit="1" customWidth="1"/>
    <col min="6" max="6" width="15.42578125" bestFit="1" customWidth="1"/>
    <col min="7" max="7" width="14" bestFit="1" customWidth="1"/>
    <col min="9" max="9" width="5.710937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500</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x14ac:dyDescent="0.2">
      <c r="A6" s="163"/>
      <c r="B6" s="163"/>
      <c r="C6" s="164" t="s">
        <v>8</v>
      </c>
      <c r="D6" s="163"/>
      <c r="E6" s="163"/>
      <c r="F6" s="163"/>
      <c r="G6" s="163"/>
      <c r="H6" s="12"/>
      <c r="J6" s="14"/>
    </row>
    <row r="7" spans="1:10" x14ac:dyDescent="0.2">
      <c r="A7" s="165">
        <v>1</v>
      </c>
      <c r="B7" s="166" t="s">
        <v>53</v>
      </c>
      <c r="C7" s="166" t="s">
        <v>54</v>
      </c>
      <c r="D7" s="166" t="s">
        <v>55</v>
      </c>
      <c r="E7" s="167">
        <v>34821</v>
      </c>
      <c r="F7" s="168">
        <v>446.962356</v>
      </c>
      <c r="G7" s="169">
        <v>5.4433349999999998E-2</v>
      </c>
      <c r="H7" s="12"/>
      <c r="J7" s="14"/>
    </row>
    <row r="8" spans="1:10" x14ac:dyDescent="0.2">
      <c r="A8" s="165">
        <v>2</v>
      </c>
      <c r="B8" s="166" t="s">
        <v>32</v>
      </c>
      <c r="C8" s="166" t="s">
        <v>33</v>
      </c>
      <c r="D8" s="166" t="s">
        <v>34</v>
      </c>
      <c r="E8" s="167">
        <v>9206</v>
      </c>
      <c r="F8" s="168">
        <v>437.13310100000001</v>
      </c>
      <c r="G8" s="169">
        <v>5.3236289999999999E-2</v>
      </c>
      <c r="H8" s="12"/>
      <c r="J8" s="14"/>
    </row>
    <row r="9" spans="1:10" x14ac:dyDescent="0.2">
      <c r="A9" s="165">
        <v>3</v>
      </c>
      <c r="B9" s="166" t="s">
        <v>412</v>
      </c>
      <c r="C9" s="166" t="s">
        <v>413</v>
      </c>
      <c r="D9" s="166" t="s">
        <v>66</v>
      </c>
      <c r="E9" s="167">
        <v>19836</v>
      </c>
      <c r="F9" s="168">
        <v>390.20387399999998</v>
      </c>
      <c r="G9" s="169">
        <v>4.7521010000000002E-2</v>
      </c>
      <c r="H9" s="12"/>
      <c r="J9" s="14"/>
    </row>
    <row r="10" spans="1:10" x14ac:dyDescent="0.2">
      <c r="A10" s="165">
        <v>4</v>
      </c>
      <c r="B10" s="166" t="s">
        <v>98</v>
      </c>
      <c r="C10" s="166" t="s">
        <v>99</v>
      </c>
      <c r="D10" s="166" t="s">
        <v>34</v>
      </c>
      <c r="E10" s="167">
        <v>9356</v>
      </c>
      <c r="F10" s="168">
        <v>383.57728800000001</v>
      </c>
      <c r="G10" s="169">
        <v>4.6713989999999997E-2</v>
      </c>
      <c r="H10" s="12"/>
      <c r="J10" s="14"/>
    </row>
    <row r="11" spans="1:10" x14ac:dyDescent="0.2">
      <c r="A11" s="165">
        <v>5</v>
      </c>
      <c r="B11" s="166" t="s">
        <v>414</v>
      </c>
      <c r="C11" s="166" t="s">
        <v>415</v>
      </c>
      <c r="D11" s="166" t="s">
        <v>47</v>
      </c>
      <c r="E11" s="167">
        <v>382570</v>
      </c>
      <c r="F11" s="168">
        <v>354.25981999999999</v>
      </c>
      <c r="G11" s="169">
        <v>4.3143559999999997E-2</v>
      </c>
      <c r="H11" s="12"/>
      <c r="J11" s="14"/>
    </row>
    <row r="12" spans="1:10" ht="15" x14ac:dyDescent="0.2">
      <c r="A12" s="165">
        <v>6</v>
      </c>
      <c r="B12" s="166" t="s">
        <v>370</v>
      </c>
      <c r="C12" s="166" t="s">
        <v>371</v>
      </c>
      <c r="D12" s="166" t="s">
        <v>255</v>
      </c>
      <c r="E12" s="167">
        <v>9524</v>
      </c>
      <c r="F12" s="168">
        <v>345.84977400000002</v>
      </c>
      <c r="G12" s="169">
        <v>4.211935E-2</v>
      </c>
      <c r="H12" s="12"/>
      <c r="J12" s="62"/>
    </row>
    <row r="13" spans="1:10" x14ac:dyDescent="0.2">
      <c r="A13" s="165">
        <v>7</v>
      </c>
      <c r="B13" s="166" t="s">
        <v>426</v>
      </c>
      <c r="C13" s="166" t="s">
        <v>427</v>
      </c>
      <c r="D13" s="166" t="s">
        <v>255</v>
      </c>
      <c r="E13" s="167">
        <v>13073</v>
      </c>
      <c r="F13" s="168">
        <v>322.55012900000003</v>
      </c>
      <c r="G13" s="169">
        <v>3.9281799999999999E-2</v>
      </c>
      <c r="H13" s="12"/>
      <c r="J13" s="14"/>
    </row>
    <row r="14" spans="1:10" x14ac:dyDescent="0.2">
      <c r="A14" s="165">
        <v>8</v>
      </c>
      <c r="B14" s="166" t="s">
        <v>418</v>
      </c>
      <c r="C14" s="166" t="s">
        <v>419</v>
      </c>
      <c r="D14" s="166" t="s">
        <v>282</v>
      </c>
      <c r="E14" s="167">
        <v>76918</v>
      </c>
      <c r="F14" s="168">
        <v>309.90262200000001</v>
      </c>
      <c r="G14" s="169">
        <v>3.7741520000000001E-2</v>
      </c>
      <c r="H14" s="12"/>
      <c r="J14" s="14"/>
    </row>
    <row r="15" spans="1:10" x14ac:dyDescent="0.2">
      <c r="A15" s="165">
        <v>9</v>
      </c>
      <c r="B15" s="166" t="s">
        <v>431</v>
      </c>
      <c r="C15" s="166" t="s">
        <v>432</v>
      </c>
      <c r="D15" s="166" t="s">
        <v>210</v>
      </c>
      <c r="E15" s="167">
        <v>72529</v>
      </c>
      <c r="F15" s="168">
        <v>261.64836750000001</v>
      </c>
      <c r="G15" s="169">
        <v>3.1864870000000003E-2</v>
      </c>
      <c r="H15" s="12"/>
      <c r="J15" s="14" t="s">
        <v>1052</v>
      </c>
    </row>
    <row r="16" spans="1:10" x14ac:dyDescent="0.2">
      <c r="A16" s="165">
        <v>10</v>
      </c>
      <c r="B16" s="166" t="s">
        <v>145</v>
      </c>
      <c r="C16" s="166" t="s">
        <v>146</v>
      </c>
      <c r="D16" s="166" t="s">
        <v>66</v>
      </c>
      <c r="E16" s="167">
        <v>88376</v>
      </c>
      <c r="F16" s="168">
        <v>261.195268</v>
      </c>
      <c r="G16" s="169">
        <v>3.1809690000000002E-2</v>
      </c>
      <c r="H16" s="12"/>
      <c r="J16" s="14"/>
    </row>
    <row r="17" spans="1:10" x14ac:dyDescent="0.2">
      <c r="A17" s="165">
        <v>11</v>
      </c>
      <c r="B17" s="166" t="s">
        <v>58</v>
      </c>
      <c r="C17" s="166" t="s">
        <v>59</v>
      </c>
      <c r="D17" s="166" t="s">
        <v>34</v>
      </c>
      <c r="E17" s="167">
        <v>10116</v>
      </c>
      <c r="F17" s="168">
        <v>259.25284799999997</v>
      </c>
      <c r="G17" s="169">
        <v>3.1573129999999998E-2</v>
      </c>
      <c r="H17" s="12"/>
      <c r="J17" s="14"/>
    </row>
    <row r="18" spans="1:10" x14ac:dyDescent="0.2">
      <c r="A18" s="165">
        <v>12</v>
      </c>
      <c r="B18" s="166" t="s">
        <v>420</v>
      </c>
      <c r="C18" s="166" t="s">
        <v>421</v>
      </c>
      <c r="D18" s="166" t="s">
        <v>47</v>
      </c>
      <c r="E18" s="167">
        <v>517766</v>
      </c>
      <c r="F18" s="168">
        <v>257.58858500000002</v>
      </c>
      <c r="G18" s="169">
        <v>3.1370450000000001E-2</v>
      </c>
      <c r="H18" s="12"/>
      <c r="J18" s="14"/>
    </row>
    <row r="19" spans="1:10" ht="25.5" x14ac:dyDescent="0.2">
      <c r="A19" s="165">
        <v>13</v>
      </c>
      <c r="B19" s="166" t="s">
        <v>437</v>
      </c>
      <c r="C19" s="166" t="s">
        <v>438</v>
      </c>
      <c r="D19" s="166" t="s">
        <v>77</v>
      </c>
      <c r="E19" s="167">
        <v>6607</v>
      </c>
      <c r="F19" s="168">
        <v>243.09795800000001</v>
      </c>
      <c r="G19" s="169">
        <v>2.960571E-2</v>
      </c>
      <c r="H19" s="12"/>
      <c r="J19" s="14"/>
    </row>
    <row r="20" spans="1:10" x14ac:dyDescent="0.2">
      <c r="A20" s="165">
        <v>14</v>
      </c>
      <c r="B20" s="166" t="s">
        <v>416</v>
      </c>
      <c r="C20" s="166" t="s">
        <v>417</v>
      </c>
      <c r="D20" s="166" t="s">
        <v>11</v>
      </c>
      <c r="E20" s="167">
        <v>104608</v>
      </c>
      <c r="F20" s="168">
        <v>191.798768</v>
      </c>
      <c r="G20" s="169">
        <v>2.3358230000000001E-2</v>
      </c>
      <c r="H20" s="12"/>
      <c r="J20" s="14"/>
    </row>
    <row r="21" spans="1:10" x14ac:dyDescent="0.2">
      <c r="A21" s="165">
        <v>15</v>
      </c>
      <c r="B21" s="166" t="s">
        <v>435</v>
      </c>
      <c r="C21" s="166" t="s">
        <v>436</v>
      </c>
      <c r="D21" s="166" t="s">
        <v>74</v>
      </c>
      <c r="E21" s="167">
        <v>26340</v>
      </c>
      <c r="F21" s="168">
        <v>191.54447999999999</v>
      </c>
      <c r="G21" s="169">
        <v>2.3327259999999999E-2</v>
      </c>
      <c r="H21" s="12"/>
      <c r="J21" s="14"/>
    </row>
    <row r="22" spans="1:10" ht="15" x14ac:dyDescent="0.2">
      <c r="A22" s="165">
        <v>16</v>
      </c>
      <c r="B22" s="166" t="s">
        <v>433</v>
      </c>
      <c r="C22" s="166" t="s">
        <v>434</v>
      </c>
      <c r="D22" s="166" t="s">
        <v>250</v>
      </c>
      <c r="E22" s="167">
        <v>12562</v>
      </c>
      <c r="F22" s="168">
        <v>182.33114900000001</v>
      </c>
      <c r="G22" s="169">
        <v>2.2205220000000001E-2</v>
      </c>
      <c r="H22" s="12"/>
      <c r="J22" s="62"/>
    </row>
    <row r="23" spans="1:10" x14ac:dyDescent="0.2">
      <c r="A23" s="165">
        <v>17</v>
      </c>
      <c r="B23" s="166" t="s">
        <v>428</v>
      </c>
      <c r="C23" s="166" t="s">
        <v>429</v>
      </c>
      <c r="D23" s="166" t="s">
        <v>430</v>
      </c>
      <c r="E23" s="167">
        <v>12930</v>
      </c>
      <c r="F23" s="168">
        <v>169.260165</v>
      </c>
      <c r="G23" s="169">
        <v>2.0613360000000001E-2</v>
      </c>
      <c r="H23" s="12"/>
      <c r="J23" s="14"/>
    </row>
    <row r="24" spans="1:10" ht="25.5" x14ac:dyDescent="0.2">
      <c r="A24" s="165">
        <v>18</v>
      </c>
      <c r="B24" s="166" t="s">
        <v>123</v>
      </c>
      <c r="C24" s="166" t="s">
        <v>124</v>
      </c>
      <c r="D24" s="166" t="s">
        <v>26</v>
      </c>
      <c r="E24" s="167">
        <v>4362</v>
      </c>
      <c r="F24" s="168">
        <v>168.907545</v>
      </c>
      <c r="G24" s="169">
        <v>2.0570419999999999E-2</v>
      </c>
      <c r="H24" s="12"/>
      <c r="J24" s="14"/>
    </row>
    <row r="25" spans="1:10" x14ac:dyDescent="0.2">
      <c r="A25" s="165">
        <v>19</v>
      </c>
      <c r="B25" s="166" t="s">
        <v>439</v>
      </c>
      <c r="C25" s="166" t="s">
        <v>440</v>
      </c>
      <c r="D25" s="166" t="s">
        <v>47</v>
      </c>
      <c r="E25" s="167">
        <v>50953</v>
      </c>
      <c r="F25" s="168">
        <v>168.04299399999999</v>
      </c>
      <c r="G25" s="169">
        <v>2.0465130000000002E-2</v>
      </c>
      <c r="H25" s="12"/>
      <c r="J25" s="14"/>
    </row>
    <row r="26" spans="1:10" x14ac:dyDescent="0.2">
      <c r="A26" s="165">
        <v>20</v>
      </c>
      <c r="B26" s="166" t="s">
        <v>221</v>
      </c>
      <c r="C26" s="166" t="s">
        <v>222</v>
      </c>
      <c r="D26" s="166" t="s">
        <v>74</v>
      </c>
      <c r="E26" s="167">
        <v>1412</v>
      </c>
      <c r="F26" s="168">
        <v>162.52755400000001</v>
      </c>
      <c r="G26" s="169">
        <v>1.9793430000000001E-2</v>
      </c>
      <c r="H26" s="12"/>
      <c r="J26" s="14"/>
    </row>
    <row r="27" spans="1:10" x14ac:dyDescent="0.2">
      <c r="A27" s="165">
        <v>21</v>
      </c>
      <c r="B27" s="166" t="s">
        <v>478</v>
      </c>
      <c r="C27" s="166" t="s">
        <v>479</v>
      </c>
      <c r="D27" s="166" t="s">
        <v>250</v>
      </c>
      <c r="E27" s="167">
        <v>49643</v>
      </c>
      <c r="F27" s="168">
        <v>162.0099305</v>
      </c>
      <c r="G27" s="169">
        <v>1.973039E-2</v>
      </c>
      <c r="H27" s="12"/>
      <c r="J27" s="14"/>
    </row>
    <row r="28" spans="1:10" ht="25.5" x14ac:dyDescent="0.2">
      <c r="A28" s="165">
        <v>22</v>
      </c>
      <c r="B28" s="166" t="s">
        <v>314</v>
      </c>
      <c r="C28" s="166" t="s">
        <v>315</v>
      </c>
      <c r="D28" s="166" t="s">
        <v>309</v>
      </c>
      <c r="E28" s="167">
        <v>4936</v>
      </c>
      <c r="F28" s="168">
        <v>157.33006399999999</v>
      </c>
      <c r="G28" s="169">
        <v>1.9160460000000001E-2</v>
      </c>
      <c r="H28" s="12"/>
      <c r="J28" s="14"/>
    </row>
    <row r="29" spans="1:10" x14ac:dyDescent="0.2">
      <c r="A29" s="165">
        <v>23</v>
      </c>
      <c r="B29" s="166" t="s">
        <v>441</v>
      </c>
      <c r="C29" s="166" t="s">
        <v>442</v>
      </c>
      <c r="D29" s="166" t="s">
        <v>250</v>
      </c>
      <c r="E29" s="167">
        <v>18794</v>
      </c>
      <c r="F29" s="168">
        <v>156.08417</v>
      </c>
      <c r="G29" s="169">
        <v>1.9008730000000001E-2</v>
      </c>
      <c r="H29" s="12"/>
      <c r="J29" s="14"/>
    </row>
    <row r="30" spans="1:10" x14ac:dyDescent="0.2">
      <c r="A30" s="165">
        <v>24</v>
      </c>
      <c r="B30" s="166" t="s">
        <v>453</v>
      </c>
      <c r="C30" s="166" t="s">
        <v>454</v>
      </c>
      <c r="D30" s="166" t="s">
        <v>66</v>
      </c>
      <c r="E30" s="167">
        <v>22755</v>
      </c>
      <c r="F30" s="168">
        <v>147.7595925</v>
      </c>
      <c r="G30" s="169">
        <v>1.7994920000000001E-2</v>
      </c>
      <c r="H30" s="12"/>
      <c r="J30" s="14"/>
    </row>
    <row r="31" spans="1:10" x14ac:dyDescent="0.2">
      <c r="A31" s="165">
        <v>25</v>
      </c>
      <c r="B31" s="166" t="s">
        <v>501</v>
      </c>
      <c r="C31" s="166" t="s">
        <v>502</v>
      </c>
      <c r="D31" s="166" t="s">
        <v>11</v>
      </c>
      <c r="E31" s="167">
        <v>12092</v>
      </c>
      <c r="F31" s="168">
        <v>144.511492</v>
      </c>
      <c r="G31" s="169">
        <v>1.759935E-2</v>
      </c>
      <c r="H31" s="12"/>
      <c r="J31" s="14"/>
    </row>
    <row r="32" spans="1:10" x14ac:dyDescent="0.2">
      <c r="A32" s="165">
        <v>26</v>
      </c>
      <c r="B32" s="166" t="s">
        <v>443</v>
      </c>
      <c r="C32" s="166" t="s">
        <v>444</v>
      </c>
      <c r="D32" s="166" t="s">
        <v>74</v>
      </c>
      <c r="E32" s="167">
        <v>124593</v>
      </c>
      <c r="F32" s="168">
        <v>141.22616550000001</v>
      </c>
      <c r="G32" s="169">
        <v>1.7199240000000001E-2</v>
      </c>
      <c r="H32" s="12"/>
      <c r="J32" s="14"/>
    </row>
    <row r="33" spans="1:10" ht="25.5" x14ac:dyDescent="0.2">
      <c r="A33" s="165">
        <v>27</v>
      </c>
      <c r="B33" s="166" t="s">
        <v>451</v>
      </c>
      <c r="C33" s="166" t="s">
        <v>452</v>
      </c>
      <c r="D33" s="166" t="s">
        <v>218</v>
      </c>
      <c r="E33" s="167">
        <v>18954</v>
      </c>
      <c r="F33" s="168">
        <v>126.622197</v>
      </c>
      <c r="G33" s="169">
        <v>1.5420700000000001E-2</v>
      </c>
      <c r="H33" s="12"/>
      <c r="J33" s="14"/>
    </row>
    <row r="34" spans="1:10" x14ac:dyDescent="0.2">
      <c r="A34" s="165">
        <v>28</v>
      </c>
      <c r="B34" s="166" t="s">
        <v>463</v>
      </c>
      <c r="C34" s="166" t="s">
        <v>464</v>
      </c>
      <c r="D34" s="166" t="s">
        <v>74</v>
      </c>
      <c r="E34" s="167">
        <v>15340</v>
      </c>
      <c r="F34" s="168">
        <v>125.47353</v>
      </c>
      <c r="G34" s="169">
        <v>1.5280810000000001E-2</v>
      </c>
      <c r="H34" s="12"/>
      <c r="J34" s="14"/>
    </row>
    <row r="35" spans="1:10" x14ac:dyDescent="0.2">
      <c r="A35" s="165">
        <v>29</v>
      </c>
      <c r="B35" s="166" t="s">
        <v>449</v>
      </c>
      <c r="C35" s="166" t="s">
        <v>450</v>
      </c>
      <c r="D35" s="166" t="s">
        <v>332</v>
      </c>
      <c r="E35" s="167">
        <v>10759</v>
      </c>
      <c r="F35" s="168">
        <v>122.35672750000001</v>
      </c>
      <c r="G35" s="169">
        <v>1.490123E-2</v>
      </c>
      <c r="H35" s="12"/>
      <c r="J35" s="14"/>
    </row>
    <row r="36" spans="1:10" ht="25.5" x14ac:dyDescent="0.2">
      <c r="A36" s="165">
        <v>30</v>
      </c>
      <c r="B36" s="166" t="s">
        <v>503</v>
      </c>
      <c r="C36" s="166" t="s">
        <v>504</v>
      </c>
      <c r="D36" s="166" t="s">
        <v>495</v>
      </c>
      <c r="E36" s="167">
        <v>18519</v>
      </c>
      <c r="F36" s="168">
        <v>106.076832</v>
      </c>
      <c r="G36" s="169">
        <v>1.2918580000000001E-2</v>
      </c>
      <c r="H36" s="12"/>
      <c r="J36" s="14"/>
    </row>
    <row r="37" spans="1:10" ht="25.5" x14ac:dyDescent="0.2">
      <c r="A37" s="165">
        <v>31</v>
      </c>
      <c r="B37" s="166" t="s">
        <v>465</v>
      </c>
      <c r="C37" s="166" t="s">
        <v>466</v>
      </c>
      <c r="D37" s="166" t="s">
        <v>467</v>
      </c>
      <c r="E37" s="167">
        <v>24261</v>
      </c>
      <c r="F37" s="168">
        <v>98.147875499999998</v>
      </c>
      <c r="G37" s="169">
        <v>1.195295E-2</v>
      </c>
      <c r="H37" s="12"/>
      <c r="J37" s="14"/>
    </row>
    <row r="38" spans="1:10" x14ac:dyDescent="0.2">
      <c r="A38" s="165">
        <v>32</v>
      </c>
      <c r="B38" s="166" t="s">
        <v>461</v>
      </c>
      <c r="C38" s="166" t="s">
        <v>462</v>
      </c>
      <c r="D38" s="166" t="s">
        <v>66</v>
      </c>
      <c r="E38" s="167">
        <v>20256</v>
      </c>
      <c r="F38" s="168">
        <v>97.370592000000002</v>
      </c>
      <c r="G38" s="169">
        <v>1.185829E-2</v>
      </c>
      <c r="H38" s="12"/>
      <c r="J38" s="14"/>
    </row>
    <row r="39" spans="1:10" x14ac:dyDescent="0.2">
      <c r="A39" s="165">
        <v>33</v>
      </c>
      <c r="B39" s="166" t="s">
        <v>361</v>
      </c>
      <c r="C39" s="166" t="s">
        <v>362</v>
      </c>
      <c r="D39" s="166" t="s">
        <v>110</v>
      </c>
      <c r="E39" s="167">
        <v>56603</v>
      </c>
      <c r="F39" s="168">
        <v>94.640215999999995</v>
      </c>
      <c r="G39" s="169">
        <v>1.1525769999999999E-2</v>
      </c>
      <c r="H39" s="12"/>
      <c r="J39" s="14"/>
    </row>
    <row r="40" spans="1:10" ht="25.5" x14ac:dyDescent="0.2">
      <c r="A40" s="165">
        <v>34</v>
      </c>
      <c r="B40" s="166" t="s">
        <v>505</v>
      </c>
      <c r="C40" s="166" t="s">
        <v>506</v>
      </c>
      <c r="D40" s="166" t="s">
        <v>66</v>
      </c>
      <c r="E40" s="167">
        <v>5046</v>
      </c>
      <c r="F40" s="168">
        <v>90.893597999999997</v>
      </c>
      <c r="G40" s="169">
        <v>1.106949E-2</v>
      </c>
      <c r="H40" s="12"/>
      <c r="J40" s="14"/>
    </row>
    <row r="41" spans="1:10" x14ac:dyDescent="0.2">
      <c r="A41" s="165">
        <v>35</v>
      </c>
      <c r="B41" s="166" t="s">
        <v>289</v>
      </c>
      <c r="C41" s="166" t="s">
        <v>290</v>
      </c>
      <c r="D41" s="166" t="s">
        <v>74</v>
      </c>
      <c r="E41" s="167">
        <v>8289</v>
      </c>
      <c r="F41" s="168">
        <v>89.894204999999999</v>
      </c>
      <c r="G41" s="169">
        <v>1.0947770000000001E-2</v>
      </c>
      <c r="H41" s="12"/>
      <c r="J41" s="14"/>
    </row>
    <row r="42" spans="1:10" x14ac:dyDescent="0.2">
      <c r="A42" s="165">
        <v>36</v>
      </c>
      <c r="B42" s="166" t="s">
        <v>457</v>
      </c>
      <c r="C42" s="166" t="s">
        <v>458</v>
      </c>
      <c r="D42" s="166" t="s">
        <v>66</v>
      </c>
      <c r="E42" s="167">
        <v>11192</v>
      </c>
      <c r="F42" s="168">
        <v>84.868936000000005</v>
      </c>
      <c r="G42" s="169">
        <v>1.0335769999999999E-2</v>
      </c>
      <c r="H42" s="12"/>
      <c r="J42" s="14"/>
    </row>
    <row r="43" spans="1:10" x14ac:dyDescent="0.2">
      <c r="A43" s="165">
        <v>37</v>
      </c>
      <c r="B43" s="166" t="s">
        <v>459</v>
      </c>
      <c r="C43" s="166" t="s">
        <v>460</v>
      </c>
      <c r="D43" s="166" t="s">
        <v>210</v>
      </c>
      <c r="E43" s="167">
        <v>22987</v>
      </c>
      <c r="F43" s="168">
        <v>83.661186499999999</v>
      </c>
      <c r="G43" s="169">
        <v>1.018869E-2</v>
      </c>
      <c r="H43" s="12"/>
      <c r="J43" s="14"/>
    </row>
    <row r="44" spans="1:10" x14ac:dyDescent="0.2">
      <c r="A44" s="165">
        <v>38</v>
      </c>
      <c r="B44" s="166" t="s">
        <v>422</v>
      </c>
      <c r="C44" s="166" t="s">
        <v>423</v>
      </c>
      <c r="D44" s="166" t="s">
        <v>34</v>
      </c>
      <c r="E44" s="167">
        <v>5901</v>
      </c>
      <c r="F44" s="168">
        <v>74.588639999999998</v>
      </c>
      <c r="G44" s="169">
        <v>9.0837799999999996E-3</v>
      </c>
      <c r="H44" s="12"/>
      <c r="J44" s="14"/>
    </row>
    <row r="45" spans="1:10" x14ac:dyDescent="0.2">
      <c r="A45" s="165">
        <v>39</v>
      </c>
      <c r="B45" s="166" t="s">
        <v>507</v>
      </c>
      <c r="C45" s="166" t="s">
        <v>508</v>
      </c>
      <c r="D45" s="166" t="s">
        <v>23</v>
      </c>
      <c r="E45" s="167">
        <v>8480</v>
      </c>
      <c r="F45" s="168">
        <v>73.415599999999998</v>
      </c>
      <c r="G45" s="169">
        <v>8.9409299999999997E-3</v>
      </c>
      <c r="H45" s="12"/>
      <c r="J45" s="14"/>
    </row>
    <row r="46" spans="1:10" x14ac:dyDescent="0.2">
      <c r="A46" s="165">
        <v>40</v>
      </c>
      <c r="B46" s="166" t="s">
        <v>135</v>
      </c>
      <c r="C46" s="166" t="s">
        <v>136</v>
      </c>
      <c r="D46" s="166" t="s">
        <v>34</v>
      </c>
      <c r="E46" s="167">
        <v>9276</v>
      </c>
      <c r="F46" s="168">
        <v>65.595234000000005</v>
      </c>
      <c r="G46" s="169">
        <v>7.9885200000000007E-3</v>
      </c>
      <c r="H46" s="12"/>
      <c r="J46" s="14"/>
    </row>
    <row r="47" spans="1:10" x14ac:dyDescent="0.2">
      <c r="A47" s="165">
        <v>41</v>
      </c>
      <c r="B47" s="166" t="s">
        <v>472</v>
      </c>
      <c r="C47" s="166" t="s">
        <v>473</v>
      </c>
      <c r="D47" s="166" t="s">
        <v>102</v>
      </c>
      <c r="E47" s="167">
        <v>4443</v>
      </c>
      <c r="F47" s="168">
        <v>53.593687500000001</v>
      </c>
      <c r="G47" s="169">
        <v>6.5269100000000004E-3</v>
      </c>
      <c r="H47" s="12"/>
      <c r="J47" s="14"/>
    </row>
    <row r="48" spans="1:10" ht="25.5" x14ac:dyDescent="0.2">
      <c r="A48" s="165">
        <v>42</v>
      </c>
      <c r="B48" s="166" t="s">
        <v>470</v>
      </c>
      <c r="C48" s="166" t="s">
        <v>471</v>
      </c>
      <c r="D48" s="166" t="s">
        <v>213</v>
      </c>
      <c r="E48" s="167">
        <v>1052</v>
      </c>
      <c r="F48" s="168">
        <v>49.453468000000001</v>
      </c>
      <c r="G48" s="169">
        <v>6.0226999999999998E-3</v>
      </c>
      <c r="H48" s="12"/>
      <c r="J48" s="14"/>
    </row>
    <row r="49" spans="1:10" x14ac:dyDescent="0.2">
      <c r="A49" s="165">
        <v>43</v>
      </c>
      <c r="B49" s="166" t="s">
        <v>476</v>
      </c>
      <c r="C49" s="166" t="s">
        <v>477</v>
      </c>
      <c r="D49" s="166" t="s">
        <v>34</v>
      </c>
      <c r="E49" s="167">
        <v>1412</v>
      </c>
      <c r="F49" s="168">
        <v>21.746918000000001</v>
      </c>
      <c r="G49" s="169">
        <v>2.6484500000000001E-3</v>
      </c>
      <c r="H49" s="12"/>
      <c r="J49" s="14"/>
    </row>
    <row r="50" spans="1:10" x14ac:dyDescent="0.2">
      <c r="A50" s="165">
        <v>44</v>
      </c>
      <c r="B50" s="166" t="s">
        <v>480</v>
      </c>
      <c r="C50" s="166" t="s">
        <v>481</v>
      </c>
      <c r="D50" s="166" t="s">
        <v>400</v>
      </c>
      <c r="E50" s="167">
        <v>2068</v>
      </c>
      <c r="F50" s="168">
        <v>18.908757999999999</v>
      </c>
      <c r="G50" s="169">
        <v>2.3028100000000002E-3</v>
      </c>
      <c r="H50" s="12"/>
      <c r="J50" s="14"/>
    </row>
    <row r="51" spans="1:10" x14ac:dyDescent="0.2">
      <c r="A51" s="163"/>
      <c r="B51" s="163"/>
      <c r="C51" s="164" t="s">
        <v>150</v>
      </c>
      <c r="D51" s="163"/>
      <c r="E51" s="163" t="s">
        <v>151</v>
      </c>
      <c r="F51" s="170">
        <v>7893.8642609999997</v>
      </c>
      <c r="G51" s="171">
        <v>0.96135501000000001</v>
      </c>
      <c r="H51" s="12"/>
      <c r="J51" s="14"/>
    </row>
    <row r="52" spans="1:10" x14ac:dyDescent="0.2">
      <c r="A52" s="163"/>
      <c r="B52" s="163"/>
      <c r="C52" s="172"/>
      <c r="D52" s="163"/>
      <c r="E52" s="163"/>
      <c r="F52" s="173"/>
      <c r="G52" s="173"/>
      <c r="H52" s="12"/>
      <c r="J52" s="14"/>
    </row>
    <row r="53" spans="1:10" x14ac:dyDescent="0.2">
      <c r="A53" s="163"/>
      <c r="B53" s="163"/>
      <c r="C53" s="164" t="s">
        <v>152</v>
      </c>
      <c r="D53" s="163"/>
      <c r="E53" s="163"/>
      <c r="F53" s="163"/>
      <c r="G53" s="163"/>
      <c r="H53" s="12"/>
      <c r="J53" s="14"/>
    </row>
    <row r="54" spans="1:10" x14ac:dyDescent="0.2">
      <c r="A54" s="163"/>
      <c r="B54" s="163"/>
      <c r="C54" s="164" t="s">
        <v>150</v>
      </c>
      <c r="D54" s="163"/>
      <c r="E54" s="163" t="s">
        <v>151</v>
      </c>
      <c r="F54" s="174" t="s">
        <v>153</v>
      </c>
      <c r="G54" s="171">
        <v>0</v>
      </c>
      <c r="H54" s="12"/>
      <c r="J54" s="14"/>
    </row>
    <row r="55" spans="1:10" x14ac:dyDescent="0.2">
      <c r="A55" s="163"/>
      <c r="B55" s="163"/>
      <c r="C55" s="172"/>
      <c r="D55" s="163"/>
      <c r="E55" s="163"/>
      <c r="F55" s="173"/>
      <c r="G55" s="173"/>
      <c r="H55" s="12"/>
      <c r="J55" s="14"/>
    </row>
    <row r="56" spans="1:10" x14ac:dyDescent="0.2">
      <c r="A56" s="163"/>
      <c r="B56" s="163"/>
      <c r="C56" s="164" t="s">
        <v>154</v>
      </c>
      <c r="D56" s="163"/>
      <c r="E56" s="163"/>
      <c r="F56" s="163"/>
      <c r="G56" s="163"/>
      <c r="H56" s="12"/>
      <c r="J56" s="14"/>
    </row>
    <row r="57" spans="1:10" x14ac:dyDescent="0.2">
      <c r="A57" s="163"/>
      <c r="B57" s="163"/>
      <c r="C57" s="164" t="s">
        <v>150</v>
      </c>
      <c r="D57" s="163"/>
      <c r="E57" s="163" t="s">
        <v>151</v>
      </c>
      <c r="F57" s="174" t="s">
        <v>153</v>
      </c>
      <c r="G57" s="171">
        <v>0</v>
      </c>
      <c r="H57" s="12"/>
      <c r="J57" s="14"/>
    </row>
    <row r="58" spans="1:10" x14ac:dyDescent="0.2">
      <c r="A58" s="163"/>
      <c r="B58" s="163"/>
      <c r="C58" s="172"/>
      <c r="D58" s="163"/>
      <c r="E58" s="163"/>
      <c r="F58" s="173"/>
      <c r="G58" s="173"/>
      <c r="H58" s="12"/>
      <c r="J58" s="14"/>
    </row>
    <row r="59" spans="1:10" x14ac:dyDescent="0.2">
      <c r="A59" s="163"/>
      <c r="B59" s="163"/>
      <c r="C59" s="164" t="s">
        <v>155</v>
      </c>
      <c r="D59" s="163"/>
      <c r="E59" s="163"/>
      <c r="F59" s="163"/>
      <c r="G59" s="163"/>
      <c r="H59" s="12"/>
      <c r="J59" s="14"/>
    </row>
    <row r="60" spans="1:10" ht="25.5" x14ac:dyDescent="0.2">
      <c r="A60" s="165">
        <v>1</v>
      </c>
      <c r="B60" s="166" t="s">
        <v>333</v>
      </c>
      <c r="C60" s="166" t="s">
        <v>1183</v>
      </c>
      <c r="D60" s="166" t="s">
        <v>34</v>
      </c>
      <c r="E60" s="167">
        <v>163</v>
      </c>
      <c r="F60" s="168">
        <v>1.6303096999999999E-2</v>
      </c>
      <c r="G60" s="175" t="s">
        <v>149</v>
      </c>
      <c r="H60" s="12"/>
      <c r="J60" s="14"/>
    </row>
    <row r="61" spans="1:10" x14ac:dyDescent="0.2">
      <c r="A61" s="163"/>
      <c r="B61" s="163"/>
      <c r="C61" s="164" t="s">
        <v>150</v>
      </c>
      <c r="D61" s="163"/>
      <c r="E61" s="163" t="s">
        <v>151</v>
      </c>
      <c r="F61" s="170">
        <v>1.6303096999999999E-2</v>
      </c>
      <c r="G61" s="171">
        <v>1.99E-6</v>
      </c>
      <c r="H61" s="12"/>
      <c r="J61" s="14"/>
    </row>
    <row r="62" spans="1:10" x14ac:dyDescent="0.2">
      <c r="A62" s="163"/>
      <c r="B62" s="163"/>
      <c r="C62" s="172"/>
      <c r="D62" s="163"/>
      <c r="E62" s="163"/>
      <c r="F62" s="173"/>
      <c r="G62" s="173"/>
      <c r="H62" s="12"/>
      <c r="J62" s="14"/>
    </row>
    <row r="63" spans="1:10" x14ac:dyDescent="0.2">
      <c r="A63" s="163"/>
      <c r="B63" s="163"/>
      <c r="C63" s="164" t="s">
        <v>156</v>
      </c>
      <c r="D63" s="163"/>
      <c r="E63" s="163"/>
      <c r="F63" s="173"/>
      <c r="G63" s="173"/>
      <c r="H63" s="12"/>
      <c r="J63" s="14"/>
    </row>
    <row r="64" spans="1:10" x14ac:dyDescent="0.2">
      <c r="A64" s="163"/>
      <c r="B64" s="163"/>
      <c r="C64" s="164" t="s">
        <v>150</v>
      </c>
      <c r="D64" s="163"/>
      <c r="E64" s="163" t="s">
        <v>151</v>
      </c>
      <c r="F64" s="174" t="s">
        <v>153</v>
      </c>
      <c r="G64" s="171">
        <v>0</v>
      </c>
      <c r="H64" s="12"/>
      <c r="J64" s="14"/>
    </row>
    <row r="65" spans="1:10" x14ac:dyDescent="0.2">
      <c r="A65" s="163"/>
      <c r="B65" s="163"/>
      <c r="C65" s="172"/>
      <c r="D65" s="163"/>
      <c r="E65" s="163"/>
      <c r="F65" s="173"/>
      <c r="G65" s="173"/>
      <c r="H65" s="12"/>
      <c r="J65" s="14"/>
    </row>
    <row r="66" spans="1:10" x14ac:dyDescent="0.2">
      <c r="A66" s="163"/>
      <c r="B66" s="163"/>
      <c r="C66" s="164" t="s">
        <v>157</v>
      </c>
      <c r="D66" s="163"/>
      <c r="E66" s="163"/>
      <c r="F66" s="173"/>
      <c r="G66" s="173"/>
      <c r="H66" s="12"/>
      <c r="J66" s="14"/>
    </row>
    <row r="67" spans="1:10" x14ac:dyDescent="0.2">
      <c r="A67" s="163"/>
      <c r="B67" s="163"/>
      <c r="C67" s="164" t="s">
        <v>150</v>
      </c>
      <c r="D67" s="163"/>
      <c r="E67" s="163" t="s">
        <v>151</v>
      </c>
      <c r="F67" s="174" t="s">
        <v>153</v>
      </c>
      <c r="G67" s="171">
        <v>0</v>
      </c>
      <c r="H67" s="12"/>
      <c r="J67" s="14"/>
    </row>
    <row r="68" spans="1:10" x14ac:dyDescent="0.2">
      <c r="A68" s="163"/>
      <c r="B68" s="163"/>
      <c r="C68" s="172"/>
      <c r="D68" s="163"/>
      <c r="E68" s="163"/>
      <c r="F68" s="173"/>
      <c r="G68" s="173"/>
      <c r="H68" s="12"/>
      <c r="J68" s="14"/>
    </row>
    <row r="69" spans="1:10" x14ac:dyDescent="0.2">
      <c r="A69" s="163"/>
      <c r="B69" s="163"/>
      <c r="C69" s="164" t="s">
        <v>158</v>
      </c>
      <c r="D69" s="163"/>
      <c r="E69" s="163"/>
      <c r="F69" s="170">
        <v>7893.8805640970004</v>
      </c>
      <c r="G69" s="171">
        <v>0.96135700000000002</v>
      </c>
      <c r="H69" s="12"/>
      <c r="J69" s="14"/>
    </row>
    <row r="70" spans="1:10" x14ac:dyDescent="0.2">
      <c r="A70" s="163"/>
      <c r="B70" s="163"/>
      <c r="C70" s="172"/>
      <c r="D70" s="163"/>
      <c r="E70" s="163"/>
      <c r="F70" s="173"/>
      <c r="G70" s="173"/>
      <c r="H70" s="12"/>
      <c r="J70" s="14"/>
    </row>
    <row r="71" spans="1:10" x14ac:dyDescent="0.2">
      <c r="A71" s="163"/>
      <c r="B71" s="163"/>
      <c r="C71" s="164" t="s">
        <v>159</v>
      </c>
      <c r="D71" s="163"/>
      <c r="E71" s="163"/>
      <c r="F71" s="173"/>
      <c r="G71" s="173"/>
      <c r="H71" s="12"/>
      <c r="J71" s="14"/>
    </row>
    <row r="72" spans="1:10" x14ac:dyDescent="0.2">
      <c r="A72" s="163"/>
      <c r="B72" s="163"/>
      <c r="C72" s="164" t="s">
        <v>8</v>
      </c>
      <c r="D72" s="163"/>
      <c r="E72" s="163"/>
      <c r="F72" s="173"/>
      <c r="G72" s="173"/>
      <c r="H72" s="12"/>
      <c r="J72" s="14"/>
    </row>
    <row r="73" spans="1:10" x14ac:dyDescent="0.2">
      <c r="A73" s="163"/>
      <c r="B73" s="163"/>
      <c r="C73" s="164" t="s">
        <v>150</v>
      </c>
      <c r="D73" s="163"/>
      <c r="E73" s="163" t="s">
        <v>151</v>
      </c>
      <c r="F73" s="174" t="s">
        <v>153</v>
      </c>
      <c r="G73" s="171">
        <v>0</v>
      </c>
      <c r="H73" s="12"/>
      <c r="J73" s="14"/>
    </row>
    <row r="74" spans="1:10" x14ac:dyDescent="0.2">
      <c r="A74" s="163"/>
      <c r="B74" s="163"/>
      <c r="C74" s="172"/>
      <c r="D74" s="163"/>
      <c r="E74" s="163"/>
      <c r="F74" s="173"/>
      <c r="G74" s="173"/>
      <c r="H74" s="12"/>
      <c r="J74" s="14"/>
    </row>
    <row r="75" spans="1:10" x14ac:dyDescent="0.2">
      <c r="A75" s="163"/>
      <c r="B75" s="163"/>
      <c r="C75" s="164" t="s">
        <v>160</v>
      </c>
      <c r="D75" s="163"/>
      <c r="E75" s="163"/>
      <c r="F75" s="163"/>
      <c r="G75" s="163"/>
      <c r="H75" s="12"/>
      <c r="J75" s="14"/>
    </row>
    <row r="76" spans="1:10" x14ac:dyDescent="0.2">
      <c r="A76" s="163"/>
      <c r="B76" s="163"/>
      <c r="C76" s="164" t="s">
        <v>150</v>
      </c>
      <c r="D76" s="163"/>
      <c r="E76" s="163" t="s">
        <v>151</v>
      </c>
      <c r="F76" s="174" t="s">
        <v>153</v>
      </c>
      <c r="G76" s="171">
        <v>0</v>
      </c>
      <c r="H76" s="12"/>
      <c r="J76" s="14"/>
    </row>
    <row r="77" spans="1:10" x14ac:dyDescent="0.2">
      <c r="A77" s="163"/>
      <c r="B77" s="163"/>
      <c r="C77" s="172"/>
      <c r="D77" s="163"/>
      <c r="E77" s="163"/>
      <c r="F77" s="173"/>
      <c r="G77" s="173"/>
      <c r="H77" s="12"/>
      <c r="J77" s="14"/>
    </row>
    <row r="78" spans="1:10" x14ac:dyDescent="0.2">
      <c r="A78" s="163"/>
      <c r="B78" s="163"/>
      <c r="C78" s="164" t="s">
        <v>161</v>
      </c>
      <c r="D78" s="163"/>
      <c r="E78" s="163"/>
      <c r="F78" s="163"/>
      <c r="G78" s="163"/>
      <c r="H78" s="12"/>
      <c r="J78" s="14"/>
    </row>
    <row r="79" spans="1:10" x14ac:dyDescent="0.2">
      <c r="A79" s="163"/>
      <c r="B79" s="163"/>
      <c r="C79" s="164" t="s">
        <v>150</v>
      </c>
      <c r="D79" s="163"/>
      <c r="E79" s="163" t="s">
        <v>151</v>
      </c>
      <c r="F79" s="174" t="s">
        <v>153</v>
      </c>
      <c r="G79" s="171">
        <v>0</v>
      </c>
      <c r="H79" s="12"/>
      <c r="J79" s="14"/>
    </row>
    <row r="80" spans="1:10" x14ac:dyDescent="0.2">
      <c r="A80" s="163"/>
      <c r="B80" s="163"/>
      <c r="C80" s="172"/>
      <c r="D80" s="163"/>
      <c r="E80" s="163"/>
      <c r="F80" s="173"/>
      <c r="G80" s="173"/>
      <c r="H80" s="12"/>
      <c r="J80" s="14"/>
    </row>
    <row r="81" spans="1:10" x14ac:dyDescent="0.2">
      <c r="A81" s="163"/>
      <c r="B81" s="163"/>
      <c r="C81" s="164" t="s">
        <v>162</v>
      </c>
      <c r="D81" s="163"/>
      <c r="E81" s="163"/>
      <c r="F81" s="173"/>
      <c r="G81" s="173"/>
      <c r="H81" s="12"/>
      <c r="J81" s="14"/>
    </row>
    <row r="82" spans="1:10" x14ac:dyDescent="0.2">
      <c r="A82" s="163"/>
      <c r="B82" s="163"/>
      <c r="C82" s="164" t="s">
        <v>150</v>
      </c>
      <c r="D82" s="163"/>
      <c r="E82" s="163" t="s">
        <v>151</v>
      </c>
      <c r="F82" s="174" t="s">
        <v>153</v>
      </c>
      <c r="G82" s="171">
        <v>0</v>
      </c>
      <c r="H82" s="12"/>
      <c r="J82" s="14"/>
    </row>
    <row r="83" spans="1:10" x14ac:dyDescent="0.2">
      <c r="A83" s="163"/>
      <c r="B83" s="163"/>
      <c r="C83" s="172"/>
      <c r="D83" s="163"/>
      <c r="E83" s="163"/>
      <c r="F83" s="173"/>
      <c r="G83" s="173"/>
      <c r="H83" s="12"/>
      <c r="J83" s="14"/>
    </row>
    <row r="84" spans="1:10" x14ac:dyDescent="0.2">
      <c r="A84" s="163"/>
      <c r="B84" s="163"/>
      <c r="C84" s="164" t="s">
        <v>163</v>
      </c>
      <c r="D84" s="163"/>
      <c r="E84" s="163"/>
      <c r="F84" s="170">
        <v>0</v>
      </c>
      <c r="G84" s="171">
        <v>0</v>
      </c>
      <c r="H84" s="12"/>
      <c r="J84" s="14"/>
    </row>
    <row r="85" spans="1:10" x14ac:dyDescent="0.2">
      <c r="A85" s="163"/>
      <c r="B85" s="163"/>
      <c r="C85" s="172"/>
      <c r="D85" s="163"/>
      <c r="E85" s="163"/>
      <c r="F85" s="173"/>
      <c r="G85" s="173"/>
      <c r="H85" s="12"/>
      <c r="J85" s="14"/>
    </row>
    <row r="86" spans="1:10" x14ac:dyDescent="0.2">
      <c r="A86" s="163"/>
      <c r="B86" s="163"/>
      <c r="C86" s="164" t="s">
        <v>164</v>
      </c>
      <c r="D86" s="163"/>
      <c r="E86" s="163"/>
      <c r="F86" s="173"/>
      <c r="G86" s="173"/>
      <c r="H86" s="12"/>
      <c r="J86" s="14"/>
    </row>
    <row r="87" spans="1:10" x14ac:dyDescent="0.2">
      <c r="A87" s="163"/>
      <c r="B87" s="163"/>
      <c r="C87" s="164" t="s">
        <v>165</v>
      </c>
      <c r="D87" s="163"/>
      <c r="E87" s="163"/>
      <c r="F87" s="173"/>
      <c r="G87" s="173"/>
      <c r="H87" s="12"/>
      <c r="J87" s="14"/>
    </row>
    <row r="88" spans="1:10" x14ac:dyDescent="0.2">
      <c r="A88" s="163"/>
      <c r="B88" s="163"/>
      <c r="C88" s="164" t="s">
        <v>150</v>
      </c>
      <c r="D88" s="163"/>
      <c r="E88" s="163" t="s">
        <v>151</v>
      </c>
      <c r="F88" s="174" t="s">
        <v>153</v>
      </c>
      <c r="G88" s="171">
        <v>0</v>
      </c>
      <c r="H88" s="12"/>
      <c r="J88" s="14"/>
    </row>
    <row r="89" spans="1:10" x14ac:dyDescent="0.2">
      <c r="A89" s="163"/>
      <c r="B89" s="163"/>
      <c r="C89" s="172"/>
      <c r="D89" s="163"/>
      <c r="E89" s="163"/>
      <c r="F89" s="173"/>
      <c r="G89" s="173"/>
      <c r="H89" s="12"/>
      <c r="J89" s="14"/>
    </row>
    <row r="90" spans="1:10" x14ac:dyDescent="0.2">
      <c r="A90" s="163"/>
      <c r="B90" s="163"/>
      <c r="C90" s="164" t="s">
        <v>166</v>
      </c>
      <c r="D90" s="163"/>
      <c r="E90" s="163"/>
      <c r="F90" s="173"/>
      <c r="G90" s="173"/>
      <c r="H90" s="12"/>
      <c r="J90" s="14"/>
    </row>
    <row r="91" spans="1:10" x14ac:dyDescent="0.2">
      <c r="A91" s="163"/>
      <c r="B91" s="163"/>
      <c r="C91" s="164" t="s">
        <v>150</v>
      </c>
      <c r="D91" s="163"/>
      <c r="E91" s="163" t="s">
        <v>151</v>
      </c>
      <c r="F91" s="174" t="s">
        <v>153</v>
      </c>
      <c r="G91" s="171">
        <v>0</v>
      </c>
      <c r="H91" s="12"/>
      <c r="J91" s="14"/>
    </row>
    <row r="92" spans="1:10" x14ac:dyDescent="0.2">
      <c r="A92" s="163"/>
      <c r="B92" s="163"/>
      <c r="C92" s="172"/>
      <c r="D92" s="163"/>
      <c r="E92" s="163"/>
      <c r="F92" s="173"/>
      <c r="G92" s="173"/>
      <c r="H92" s="12"/>
      <c r="J92" s="14"/>
    </row>
    <row r="93" spans="1:10" x14ac:dyDescent="0.2">
      <c r="A93" s="163"/>
      <c r="B93" s="163"/>
      <c r="C93" s="164" t="s">
        <v>167</v>
      </c>
      <c r="D93" s="163"/>
      <c r="E93" s="163"/>
      <c r="F93" s="173"/>
      <c r="G93" s="173"/>
      <c r="H93" s="12"/>
      <c r="J93" s="14"/>
    </row>
    <row r="94" spans="1:10" x14ac:dyDescent="0.2">
      <c r="A94" s="163"/>
      <c r="B94" s="163"/>
      <c r="C94" s="164" t="s">
        <v>150</v>
      </c>
      <c r="D94" s="163"/>
      <c r="E94" s="163" t="s">
        <v>151</v>
      </c>
      <c r="F94" s="174" t="s">
        <v>153</v>
      </c>
      <c r="G94" s="171">
        <v>0</v>
      </c>
      <c r="H94" s="12"/>
      <c r="J94" s="14"/>
    </row>
    <row r="95" spans="1:10" x14ac:dyDescent="0.2">
      <c r="A95" s="163"/>
      <c r="B95" s="163"/>
      <c r="C95" s="172"/>
      <c r="D95" s="163"/>
      <c r="E95" s="163"/>
      <c r="F95" s="173"/>
      <c r="G95" s="173"/>
      <c r="H95" s="12"/>
      <c r="J95" s="14"/>
    </row>
    <row r="96" spans="1:10" x14ac:dyDescent="0.2">
      <c r="A96" s="163"/>
      <c r="B96" s="163"/>
      <c r="C96" s="164" t="s">
        <v>168</v>
      </c>
      <c r="D96" s="163"/>
      <c r="E96" s="163"/>
      <c r="F96" s="173"/>
      <c r="G96" s="173"/>
      <c r="H96" s="12"/>
      <c r="J96" s="14"/>
    </row>
    <row r="97" spans="1:10" x14ac:dyDescent="0.2">
      <c r="A97" s="165">
        <v>1</v>
      </c>
      <c r="B97" s="166"/>
      <c r="C97" s="166" t="s">
        <v>169</v>
      </c>
      <c r="D97" s="166"/>
      <c r="E97" s="175"/>
      <c r="F97" s="168">
        <v>327.56917389799997</v>
      </c>
      <c r="G97" s="169">
        <v>3.9893039999999998E-2</v>
      </c>
      <c r="H97" s="176">
        <v>6.6416448321270405</v>
      </c>
      <c r="J97" s="14"/>
    </row>
    <row r="98" spans="1:10" x14ac:dyDescent="0.2">
      <c r="A98" s="163"/>
      <c r="B98" s="163"/>
      <c r="C98" s="164" t="s">
        <v>150</v>
      </c>
      <c r="D98" s="163"/>
      <c r="E98" s="163" t="s">
        <v>151</v>
      </c>
      <c r="F98" s="170">
        <v>327.56917389799997</v>
      </c>
      <c r="G98" s="171">
        <v>3.9893039999999998E-2</v>
      </c>
      <c r="H98" s="12"/>
      <c r="J98" s="14"/>
    </row>
    <row r="99" spans="1:10" x14ac:dyDescent="0.2">
      <c r="A99" s="163"/>
      <c r="B99" s="163"/>
      <c r="C99" s="172"/>
      <c r="D99" s="163"/>
      <c r="E99" s="163"/>
      <c r="F99" s="173"/>
      <c r="G99" s="173"/>
      <c r="H99" s="12"/>
      <c r="J99" s="14"/>
    </row>
    <row r="100" spans="1:10" x14ac:dyDescent="0.2">
      <c r="A100" s="163"/>
      <c r="B100" s="163"/>
      <c r="C100" s="164" t="s">
        <v>170</v>
      </c>
      <c r="D100" s="163"/>
      <c r="E100" s="163"/>
      <c r="F100" s="170">
        <v>327.56917389799997</v>
      </c>
      <c r="G100" s="171">
        <v>3.9893039999999998E-2</v>
      </c>
      <c r="H100" s="12"/>
      <c r="J100" s="14"/>
    </row>
    <row r="101" spans="1:10" x14ac:dyDescent="0.2">
      <c r="A101" s="163"/>
      <c r="B101" s="163"/>
      <c r="C101" s="173"/>
      <c r="D101" s="163"/>
      <c r="E101" s="163"/>
      <c r="F101" s="163"/>
      <c r="G101" s="163"/>
      <c r="H101" s="12"/>
      <c r="J101" s="14"/>
    </row>
    <row r="102" spans="1:10" x14ac:dyDescent="0.2">
      <c r="A102" s="163"/>
      <c r="B102" s="163"/>
      <c r="C102" s="164" t="s">
        <v>171</v>
      </c>
      <c r="D102" s="163"/>
      <c r="E102" s="163"/>
      <c r="F102" s="163"/>
      <c r="G102" s="163"/>
      <c r="H102" s="12"/>
      <c r="J102" s="14"/>
    </row>
    <row r="103" spans="1:10" x14ac:dyDescent="0.2">
      <c r="A103" s="163"/>
      <c r="B103" s="163"/>
      <c r="C103" s="164" t="s">
        <v>172</v>
      </c>
      <c r="D103" s="163"/>
      <c r="E103" s="163"/>
      <c r="F103" s="163"/>
      <c r="G103" s="163"/>
      <c r="H103" s="12"/>
      <c r="J103" s="14"/>
    </row>
    <row r="104" spans="1:10" x14ac:dyDescent="0.2">
      <c r="A104" s="163"/>
      <c r="B104" s="163"/>
      <c r="C104" s="164" t="s">
        <v>150</v>
      </c>
      <c r="D104" s="163"/>
      <c r="E104" s="163" t="s">
        <v>151</v>
      </c>
      <c r="F104" s="174" t="s">
        <v>153</v>
      </c>
      <c r="G104" s="171">
        <v>0</v>
      </c>
      <c r="H104" s="12"/>
      <c r="J104" s="14"/>
    </row>
    <row r="105" spans="1:10" x14ac:dyDescent="0.2">
      <c r="A105" s="163"/>
      <c r="B105" s="163"/>
      <c r="C105" s="172"/>
      <c r="D105" s="163"/>
      <c r="E105" s="163"/>
      <c r="F105" s="173"/>
      <c r="G105" s="173"/>
      <c r="H105" s="12"/>
      <c r="J105" s="14"/>
    </row>
    <row r="106" spans="1:10" x14ac:dyDescent="0.2">
      <c r="A106" s="163"/>
      <c r="B106" s="163"/>
      <c r="C106" s="164" t="s">
        <v>175</v>
      </c>
      <c r="D106" s="163"/>
      <c r="E106" s="163"/>
      <c r="F106" s="163"/>
      <c r="G106" s="163"/>
      <c r="H106" s="12"/>
      <c r="J106" s="14"/>
    </row>
    <row r="107" spans="1:10" x14ac:dyDescent="0.2">
      <c r="A107" s="163"/>
      <c r="B107" s="163"/>
      <c r="C107" s="164" t="s">
        <v>176</v>
      </c>
      <c r="D107" s="163"/>
      <c r="E107" s="163"/>
      <c r="F107" s="163"/>
      <c r="G107" s="163"/>
      <c r="H107" s="12"/>
      <c r="J107" s="14"/>
    </row>
    <row r="108" spans="1:10" x14ac:dyDescent="0.2">
      <c r="A108" s="163"/>
      <c r="B108" s="163"/>
      <c r="C108" s="164" t="s">
        <v>150</v>
      </c>
      <c r="D108" s="163"/>
      <c r="E108" s="163" t="s">
        <v>151</v>
      </c>
      <c r="F108" s="174" t="s">
        <v>153</v>
      </c>
      <c r="G108" s="171">
        <v>0</v>
      </c>
      <c r="H108" s="12"/>
      <c r="J108" s="14"/>
    </row>
    <row r="109" spans="1:10" x14ac:dyDescent="0.2">
      <c r="A109" s="163"/>
      <c r="B109" s="163"/>
      <c r="C109" s="172"/>
      <c r="D109" s="163"/>
      <c r="E109" s="163"/>
      <c r="F109" s="173"/>
      <c r="G109" s="173"/>
      <c r="H109" s="12"/>
      <c r="J109" s="14"/>
    </row>
    <row r="110" spans="1:10" ht="25.5" x14ac:dyDescent="0.2">
      <c r="A110" s="163"/>
      <c r="B110" s="163"/>
      <c r="C110" s="164" t="s">
        <v>177</v>
      </c>
      <c r="D110" s="163"/>
      <c r="E110" s="163"/>
      <c r="F110" s="173"/>
      <c r="G110" s="173"/>
      <c r="H110" s="12"/>
      <c r="J110" s="14"/>
    </row>
    <row r="111" spans="1:10" x14ac:dyDescent="0.2">
      <c r="A111" s="163"/>
      <c r="B111" s="163"/>
      <c r="C111" s="164" t="s">
        <v>150</v>
      </c>
      <c r="D111" s="163"/>
      <c r="E111" s="163" t="s">
        <v>151</v>
      </c>
      <c r="F111" s="174" t="s">
        <v>153</v>
      </c>
      <c r="G111" s="171">
        <v>0</v>
      </c>
      <c r="H111" s="12"/>
      <c r="J111" s="14"/>
    </row>
    <row r="112" spans="1:10" x14ac:dyDescent="0.2">
      <c r="A112" s="163"/>
      <c r="B112" s="166"/>
      <c r="C112" s="166"/>
      <c r="D112" s="164"/>
      <c r="E112" s="163"/>
      <c r="F112" s="166"/>
      <c r="G112" s="175"/>
      <c r="H112" s="12"/>
      <c r="J112" s="14"/>
    </row>
    <row r="113" spans="1:17" x14ac:dyDescent="0.2">
      <c r="A113" s="175"/>
      <c r="B113" s="166"/>
      <c r="C113" s="166" t="s">
        <v>178</v>
      </c>
      <c r="D113" s="166"/>
      <c r="E113" s="175"/>
      <c r="F113" s="168">
        <v>-10.26389934</v>
      </c>
      <c r="G113" s="169">
        <v>-1.2499900000000001E-3</v>
      </c>
      <c r="H113" s="12"/>
      <c r="J113" s="14"/>
    </row>
    <row r="114" spans="1:17" x14ac:dyDescent="0.2">
      <c r="A114" s="172"/>
      <c r="B114" s="172"/>
      <c r="C114" s="164" t="s">
        <v>179</v>
      </c>
      <c r="D114" s="173"/>
      <c r="E114" s="173"/>
      <c r="F114" s="170">
        <v>8211.1858386549993</v>
      </c>
      <c r="G114" s="178">
        <v>1.0000000499999999</v>
      </c>
      <c r="H114" s="12"/>
      <c r="J114" s="14"/>
    </row>
    <row r="115" spans="1:17" x14ac:dyDescent="0.2">
      <c r="A115" s="13"/>
      <c r="B115" s="13"/>
      <c r="C115" s="13"/>
      <c r="D115" s="179"/>
      <c r="E115" s="179"/>
      <c r="F115" s="179"/>
      <c r="G115" s="179"/>
      <c r="J115" s="14"/>
    </row>
    <row r="116" spans="1:17" ht="12.75" customHeight="1" x14ac:dyDescent="0.2">
      <c r="A116" s="13"/>
      <c r="B116" s="270" t="s">
        <v>869</v>
      </c>
      <c r="C116" s="270"/>
      <c r="D116" s="270"/>
      <c r="E116" s="270"/>
      <c r="F116" s="270"/>
      <c r="G116" s="270"/>
      <c r="H116" s="270"/>
      <c r="J116" s="14"/>
    </row>
    <row r="117" spans="1:17" ht="14.1" customHeight="1" x14ac:dyDescent="0.2">
      <c r="A117" s="13"/>
      <c r="B117" s="270" t="s">
        <v>870</v>
      </c>
      <c r="C117" s="270"/>
      <c r="D117" s="270"/>
      <c r="E117" s="270"/>
      <c r="F117" s="270"/>
      <c r="G117" s="270"/>
      <c r="H117" s="270"/>
      <c r="J117" s="14"/>
    </row>
    <row r="118" spans="1:17" ht="17.100000000000001" customHeight="1" x14ac:dyDescent="0.2">
      <c r="A118" s="13"/>
      <c r="B118" s="270" t="s">
        <v>871</v>
      </c>
      <c r="C118" s="270"/>
      <c r="D118" s="270"/>
      <c r="E118" s="270"/>
      <c r="F118" s="270"/>
      <c r="G118" s="270"/>
      <c r="H118" s="270"/>
      <c r="J118" s="14"/>
    </row>
    <row r="119" spans="1:17" s="16" customFormat="1" ht="66.75" customHeight="1" x14ac:dyDescent="0.25">
      <c r="A119" s="15"/>
      <c r="B119" s="271" t="s">
        <v>872</v>
      </c>
      <c r="C119" s="271"/>
      <c r="D119" s="271"/>
      <c r="E119" s="271"/>
      <c r="F119" s="271"/>
      <c r="G119" s="271"/>
      <c r="H119" s="271"/>
      <c r="I119"/>
      <c r="J119" s="14"/>
      <c r="K119"/>
      <c r="L119"/>
      <c r="M119"/>
      <c r="N119"/>
      <c r="O119"/>
      <c r="P119"/>
      <c r="Q119"/>
    </row>
    <row r="120" spans="1:17" ht="12.75" customHeight="1" x14ac:dyDescent="0.2">
      <c r="A120" s="13"/>
      <c r="B120" s="270" t="s">
        <v>873</v>
      </c>
      <c r="C120" s="270"/>
      <c r="D120" s="270"/>
      <c r="E120" s="270"/>
      <c r="F120" s="270"/>
      <c r="G120" s="270"/>
      <c r="H120" s="270"/>
      <c r="J120" s="14"/>
    </row>
    <row r="121" spans="1:17" x14ac:dyDescent="0.2">
      <c r="A121" s="13"/>
      <c r="B121" s="13"/>
      <c r="C121" s="13"/>
      <c r="D121" s="179"/>
      <c r="E121" s="179"/>
      <c r="F121" s="179"/>
      <c r="G121" s="179"/>
      <c r="J121" s="14"/>
    </row>
    <row r="122" spans="1:17" x14ac:dyDescent="0.2">
      <c r="A122" s="13"/>
      <c r="B122" s="279" t="s">
        <v>180</v>
      </c>
      <c r="C122" s="280"/>
      <c r="D122" s="281"/>
      <c r="E122" s="188"/>
      <c r="F122" s="179"/>
      <c r="G122" s="179"/>
      <c r="J122" s="14"/>
    </row>
    <row r="123" spans="1:17" ht="12.75" customHeight="1" x14ac:dyDescent="0.2">
      <c r="A123" s="13"/>
      <c r="B123" s="265" t="s">
        <v>181</v>
      </c>
      <c r="C123" s="266"/>
      <c r="D123" s="180" t="s">
        <v>182</v>
      </c>
      <c r="E123" s="188"/>
      <c r="F123" s="179"/>
      <c r="G123" s="179"/>
      <c r="J123" s="14"/>
    </row>
    <row r="124" spans="1:17" ht="12.75" customHeight="1" x14ac:dyDescent="0.2">
      <c r="A124" s="13"/>
      <c r="B124" s="265" t="s">
        <v>951</v>
      </c>
      <c r="C124" s="266"/>
      <c r="D124" s="180" t="str">
        <f>"Rs. "&amp;TEXT(F61,"0.00")&amp;" lacs/ #"</f>
        <v>Rs. 0.02 lacs/ #</v>
      </c>
      <c r="E124" s="188"/>
      <c r="F124" s="179"/>
      <c r="G124" s="179"/>
      <c r="J124" s="14"/>
    </row>
    <row r="125" spans="1:17" x14ac:dyDescent="0.2">
      <c r="A125" s="13"/>
      <c r="B125" s="265" t="s">
        <v>184</v>
      </c>
      <c r="C125" s="266"/>
      <c r="D125" s="181" t="s">
        <v>151</v>
      </c>
      <c r="E125" s="188"/>
      <c r="F125" s="179"/>
      <c r="G125" s="179"/>
      <c r="J125" s="14"/>
    </row>
    <row r="126" spans="1:17" x14ac:dyDescent="0.2">
      <c r="A126" s="17"/>
      <c r="B126" s="18" t="s">
        <v>151</v>
      </c>
      <c r="C126" s="18" t="s">
        <v>874</v>
      </c>
      <c r="D126" s="18" t="s">
        <v>185</v>
      </c>
      <c r="E126" s="17"/>
      <c r="F126" s="17"/>
      <c r="G126" s="17"/>
      <c r="H126" s="17"/>
      <c r="J126" s="14"/>
    </row>
    <row r="127" spans="1:17" x14ac:dyDescent="0.2">
      <c r="A127" s="17"/>
      <c r="B127" s="182" t="s">
        <v>186</v>
      </c>
      <c r="C127" s="18" t="s">
        <v>187</v>
      </c>
      <c r="D127" s="18" t="s">
        <v>188</v>
      </c>
      <c r="E127" s="17"/>
      <c r="F127" s="17"/>
      <c r="G127" s="17"/>
      <c r="J127" s="14"/>
    </row>
    <row r="128" spans="1:17" x14ac:dyDescent="0.2">
      <c r="A128" s="17"/>
      <c r="B128" s="183" t="s">
        <v>189</v>
      </c>
      <c r="C128" s="184">
        <v>30.6447</v>
      </c>
      <c r="D128" s="184">
        <v>31.1114</v>
      </c>
      <c r="E128" s="17"/>
      <c r="F128" s="159"/>
      <c r="G128" s="189"/>
      <c r="J128" s="14"/>
    </row>
    <row r="129" spans="1:10" x14ac:dyDescent="0.2">
      <c r="A129" s="17"/>
      <c r="B129" s="183" t="s">
        <v>875</v>
      </c>
      <c r="C129" s="184">
        <v>26.874300000000002</v>
      </c>
      <c r="D129" s="184">
        <v>27.2836</v>
      </c>
      <c r="E129" s="17"/>
      <c r="F129" s="159"/>
      <c r="G129" s="189"/>
      <c r="J129" s="14"/>
    </row>
    <row r="130" spans="1:10" x14ac:dyDescent="0.2">
      <c r="A130" s="17"/>
      <c r="B130" s="183" t="s">
        <v>191</v>
      </c>
      <c r="C130" s="184">
        <v>29.824200000000001</v>
      </c>
      <c r="D130" s="184">
        <v>30.273800000000001</v>
      </c>
      <c r="E130" s="17"/>
      <c r="F130" s="159"/>
      <c r="G130" s="189"/>
      <c r="J130" s="14"/>
    </row>
    <row r="131" spans="1:10" x14ac:dyDescent="0.2">
      <c r="A131" s="17"/>
      <c r="B131" s="183" t="s">
        <v>876</v>
      </c>
      <c r="C131" s="184">
        <v>26.093900000000001</v>
      </c>
      <c r="D131" s="184">
        <v>26.487300000000001</v>
      </c>
      <c r="E131" s="17"/>
      <c r="F131" s="159"/>
      <c r="G131" s="189"/>
      <c r="J131" s="14"/>
    </row>
    <row r="132" spans="1:10" x14ac:dyDescent="0.2">
      <c r="A132" s="17"/>
      <c r="B132" s="17"/>
      <c r="C132" s="17"/>
      <c r="D132" s="17"/>
      <c r="E132" s="17"/>
      <c r="F132" s="17"/>
      <c r="G132" s="17"/>
      <c r="J132" s="14"/>
    </row>
    <row r="133" spans="1:10" x14ac:dyDescent="0.2">
      <c r="A133" s="17"/>
      <c r="B133" s="265" t="s">
        <v>877</v>
      </c>
      <c r="C133" s="266"/>
      <c r="D133" s="180" t="s">
        <v>182</v>
      </c>
      <c r="E133" s="17"/>
      <c r="F133" s="17"/>
      <c r="G133" s="17"/>
      <c r="J133" s="14"/>
    </row>
    <row r="134" spans="1:10" x14ac:dyDescent="0.2">
      <c r="A134" s="17"/>
      <c r="B134" s="159"/>
      <c r="C134" s="159"/>
      <c r="D134" s="17"/>
      <c r="E134" s="17"/>
      <c r="F134" s="17"/>
      <c r="G134" s="17"/>
      <c r="J134" s="14"/>
    </row>
    <row r="135" spans="1:10" x14ac:dyDescent="0.2">
      <c r="A135" s="17"/>
      <c r="B135" s="265" t="s">
        <v>194</v>
      </c>
      <c r="C135" s="266"/>
      <c r="D135" s="180" t="s">
        <v>182</v>
      </c>
      <c r="E135" s="190"/>
      <c r="F135" s="17"/>
      <c r="G135" s="17"/>
      <c r="J135" s="14"/>
    </row>
    <row r="136" spans="1:10" x14ac:dyDescent="0.2">
      <c r="A136" s="17"/>
      <c r="B136" s="265" t="s">
        <v>195</v>
      </c>
      <c r="C136" s="266"/>
      <c r="D136" s="180" t="s">
        <v>182</v>
      </c>
      <c r="E136" s="190"/>
      <c r="F136" s="17"/>
      <c r="G136" s="17"/>
      <c r="J136" s="14"/>
    </row>
    <row r="137" spans="1:10" x14ac:dyDescent="0.2">
      <c r="A137" s="17"/>
      <c r="B137" s="265" t="s">
        <v>196</v>
      </c>
      <c r="C137" s="266"/>
      <c r="D137" s="180" t="s">
        <v>182</v>
      </c>
      <c r="E137" s="190"/>
      <c r="F137" s="17"/>
      <c r="G137" s="17"/>
      <c r="J137" s="14"/>
    </row>
    <row r="138" spans="1:10" x14ac:dyDescent="0.2">
      <c r="A138" s="17"/>
      <c r="B138" s="265" t="s">
        <v>197</v>
      </c>
      <c r="C138" s="266"/>
      <c r="D138" s="185">
        <v>9.1404466980277363E-2</v>
      </c>
      <c r="E138" s="17"/>
      <c r="F138" s="159"/>
      <c r="G138" s="189"/>
      <c r="J138" s="14"/>
    </row>
  </sheetData>
  <mergeCells count="17">
    <mergeCell ref="A1:H1"/>
    <mergeCell ref="A2:H2"/>
    <mergeCell ref="A3:H3"/>
    <mergeCell ref="B124:C124"/>
    <mergeCell ref="B125:C125"/>
    <mergeCell ref="B122:D122"/>
    <mergeCell ref="B123:C123"/>
    <mergeCell ref="B116:H116"/>
    <mergeCell ref="B117:H117"/>
    <mergeCell ref="B118:H118"/>
    <mergeCell ref="B119:H119"/>
    <mergeCell ref="B120:H120"/>
    <mergeCell ref="B138:C138"/>
    <mergeCell ref="B133:C133"/>
    <mergeCell ref="B135:C135"/>
    <mergeCell ref="B136:C136"/>
    <mergeCell ref="B137:C137"/>
  </mergeCells>
  <hyperlinks>
    <hyperlink ref="I1" location="Index!B10" display="Index" xr:uid="{39C52981-F88F-4F43-AF9B-6D4E3B15B9F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94C2D-F0C6-41A5-A1B4-D1960CDA5B5C}">
  <sheetPr>
    <outlinePr summaryBelow="0" summaryRight="0"/>
  </sheetPr>
  <dimension ref="A1:Q137"/>
  <sheetViews>
    <sheetView showGridLines="0" workbookViewId="0">
      <selection activeCell="A118" sqref="A1:H1048576"/>
    </sheetView>
  </sheetViews>
  <sheetFormatPr defaultRowHeight="12.75" x14ac:dyDescent="0.2"/>
  <cols>
    <col min="1" max="1" width="6.85546875" customWidth="1"/>
    <col min="2" max="2" width="20.5703125" customWidth="1"/>
    <col min="3" max="3" width="38.140625" customWidth="1"/>
    <col min="4" max="4" width="17.5703125" bestFit="1" customWidth="1"/>
    <col min="5" max="5" width="8.7109375" bestFit="1" customWidth="1"/>
    <col min="6" max="6" width="15.42578125" bestFit="1" customWidth="1"/>
    <col min="7" max="7" width="14" bestFit="1" customWidth="1"/>
    <col min="9" max="9" width="5.710937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509</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x14ac:dyDescent="0.2">
      <c r="A6" s="163"/>
      <c r="B6" s="163"/>
      <c r="C6" s="164" t="s">
        <v>8</v>
      </c>
      <c r="D6" s="163"/>
      <c r="E6" s="163"/>
      <c r="F6" s="163"/>
      <c r="G6" s="163"/>
      <c r="H6" s="12"/>
      <c r="J6" s="14"/>
    </row>
    <row r="7" spans="1:10" x14ac:dyDescent="0.2">
      <c r="A7" s="165">
        <v>1</v>
      </c>
      <c r="B7" s="166" t="s">
        <v>32</v>
      </c>
      <c r="C7" s="166" t="s">
        <v>33</v>
      </c>
      <c r="D7" s="166" t="s">
        <v>34</v>
      </c>
      <c r="E7" s="167">
        <v>4300</v>
      </c>
      <c r="F7" s="168">
        <v>204.17904999999999</v>
      </c>
      <c r="G7" s="169">
        <v>5.2945399999999997E-2</v>
      </c>
      <c r="H7" s="12"/>
      <c r="J7" s="14"/>
    </row>
    <row r="8" spans="1:10" x14ac:dyDescent="0.2">
      <c r="A8" s="165">
        <v>2</v>
      </c>
      <c r="B8" s="166" t="s">
        <v>53</v>
      </c>
      <c r="C8" s="166" t="s">
        <v>54</v>
      </c>
      <c r="D8" s="166" t="s">
        <v>55</v>
      </c>
      <c r="E8" s="167">
        <v>15508</v>
      </c>
      <c r="F8" s="168">
        <v>199.060688</v>
      </c>
      <c r="G8" s="169">
        <v>5.1618160000000003E-2</v>
      </c>
      <c r="H8" s="12"/>
      <c r="J8" s="14"/>
    </row>
    <row r="9" spans="1:10" x14ac:dyDescent="0.2">
      <c r="A9" s="165">
        <v>3</v>
      </c>
      <c r="B9" s="166" t="s">
        <v>412</v>
      </c>
      <c r="C9" s="166" t="s">
        <v>413</v>
      </c>
      <c r="D9" s="166" t="s">
        <v>66</v>
      </c>
      <c r="E9" s="167">
        <v>9824</v>
      </c>
      <c r="F9" s="168">
        <v>193.252816</v>
      </c>
      <c r="G9" s="169">
        <v>5.0112129999999998E-2</v>
      </c>
      <c r="H9" s="12"/>
      <c r="J9" s="14"/>
    </row>
    <row r="10" spans="1:10" x14ac:dyDescent="0.2">
      <c r="A10" s="165">
        <v>4</v>
      </c>
      <c r="B10" s="166" t="s">
        <v>414</v>
      </c>
      <c r="C10" s="166" t="s">
        <v>415</v>
      </c>
      <c r="D10" s="166" t="s">
        <v>47</v>
      </c>
      <c r="E10" s="167">
        <v>187038</v>
      </c>
      <c r="F10" s="168">
        <v>173.19718800000001</v>
      </c>
      <c r="G10" s="169">
        <v>4.4911529999999998E-2</v>
      </c>
      <c r="H10" s="12"/>
      <c r="J10" s="14"/>
    </row>
    <row r="11" spans="1:10" x14ac:dyDescent="0.2">
      <c r="A11" s="165">
        <v>5</v>
      </c>
      <c r="B11" s="166" t="s">
        <v>98</v>
      </c>
      <c r="C11" s="166" t="s">
        <v>99</v>
      </c>
      <c r="D11" s="166" t="s">
        <v>34</v>
      </c>
      <c r="E11" s="167">
        <v>3851</v>
      </c>
      <c r="F11" s="168">
        <v>157.883298</v>
      </c>
      <c r="G11" s="169">
        <v>4.0940509999999999E-2</v>
      </c>
      <c r="H11" s="12"/>
      <c r="J11" s="14"/>
    </row>
    <row r="12" spans="1:10" ht="15" x14ac:dyDescent="0.2">
      <c r="A12" s="165">
        <v>6</v>
      </c>
      <c r="B12" s="166" t="s">
        <v>370</v>
      </c>
      <c r="C12" s="166" t="s">
        <v>371</v>
      </c>
      <c r="D12" s="166" t="s">
        <v>255</v>
      </c>
      <c r="E12" s="167">
        <v>4337</v>
      </c>
      <c r="F12" s="168">
        <v>157.49164949999999</v>
      </c>
      <c r="G12" s="169">
        <v>4.0838949999999999E-2</v>
      </c>
      <c r="H12" s="12"/>
      <c r="J12" s="62"/>
    </row>
    <row r="13" spans="1:10" x14ac:dyDescent="0.2">
      <c r="A13" s="165">
        <v>7</v>
      </c>
      <c r="B13" s="166" t="s">
        <v>426</v>
      </c>
      <c r="C13" s="166" t="s">
        <v>427</v>
      </c>
      <c r="D13" s="166" t="s">
        <v>255</v>
      </c>
      <c r="E13" s="167">
        <v>6306</v>
      </c>
      <c r="F13" s="168">
        <v>155.58793800000001</v>
      </c>
      <c r="G13" s="169">
        <v>4.0345300000000001E-2</v>
      </c>
      <c r="H13" s="12"/>
      <c r="J13" s="14"/>
    </row>
    <row r="14" spans="1:10" x14ac:dyDescent="0.2">
      <c r="A14" s="165">
        <v>8</v>
      </c>
      <c r="B14" s="166" t="s">
        <v>418</v>
      </c>
      <c r="C14" s="166" t="s">
        <v>419</v>
      </c>
      <c r="D14" s="166" t="s">
        <v>282</v>
      </c>
      <c r="E14" s="167">
        <v>35822</v>
      </c>
      <c r="F14" s="168">
        <v>144.32683800000001</v>
      </c>
      <c r="G14" s="169">
        <v>3.7425199999999999E-2</v>
      </c>
      <c r="H14" s="12"/>
      <c r="J14" s="14" t="s">
        <v>1052</v>
      </c>
    </row>
    <row r="15" spans="1:10" x14ac:dyDescent="0.2">
      <c r="A15" s="165">
        <v>9</v>
      </c>
      <c r="B15" s="166" t="s">
        <v>431</v>
      </c>
      <c r="C15" s="166" t="s">
        <v>432</v>
      </c>
      <c r="D15" s="166" t="s">
        <v>210</v>
      </c>
      <c r="E15" s="167">
        <v>35324</v>
      </c>
      <c r="F15" s="168">
        <v>127.43133</v>
      </c>
      <c r="G15" s="169">
        <v>3.3044049999999998E-2</v>
      </c>
      <c r="H15" s="12"/>
      <c r="J15" s="14"/>
    </row>
    <row r="16" spans="1:10" x14ac:dyDescent="0.2">
      <c r="A16" s="165">
        <v>10</v>
      </c>
      <c r="B16" s="166" t="s">
        <v>145</v>
      </c>
      <c r="C16" s="166" t="s">
        <v>146</v>
      </c>
      <c r="D16" s="166" t="s">
        <v>66</v>
      </c>
      <c r="E16" s="167">
        <v>43069</v>
      </c>
      <c r="F16" s="168">
        <v>127.2904295</v>
      </c>
      <c r="G16" s="169">
        <v>3.3007509999999997E-2</v>
      </c>
      <c r="H16" s="12"/>
      <c r="J16" s="14"/>
    </row>
    <row r="17" spans="1:10" x14ac:dyDescent="0.2">
      <c r="A17" s="165">
        <v>11</v>
      </c>
      <c r="B17" s="166" t="s">
        <v>420</v>
      </c>
      <c r="C17" s="166" t="s">
        <v>421</v>
      </c>
      <c r="D17" s="166" t="s">
        <v>47</v>
      </c>
      <c r="E17" s="167">
        <v>249017</v>
      </c>
      <c r="F17" s="168">
        <v>123.8859575</v>
      </c>
      <c r="G17" s="169">
        <v>3.2124699999999999E-2</v>
      </c>
      <c r="H17" s="12"/>
      <c r="J17" s="14"/>
    </row>
    <row r="18" spans="1:10" ht="25.5" x14ac:dyDescent="0.2">
      <c r="A18" s="165">
        <v>12</v>
      </c>
      <c r="B18" s="166" t="s">
        <v>437</v>
      </c>
      <c r="C18" s="166" t="s">
        <v>438</v>
      </c>
      <c r="D18" s="166" t="s">
        <v>77</v>
      </c>
      <c r="E18" s="167">
        <v>3181</v>
      </c>
      <c r="F18" s="168">
        <v>117.041714</v>
      </c>
      <c r="G18" s="169">
        <v>3.0349930000000001E-2</v>
      </c>
      <c r="H18" s="12"/>
      <c r="J18" s="14"/>
    </row>
    <row r="19" spans="1:10" x14ac:dyDescent="0.2">
      <c r="A19" s="165">
        <v>13</v>
      </c>
      <c r="B19" s="166" t="s">
        <v>58</v>
      </c>
      <c r="C19" s="166" t="s">
        <v>59</v>
      </c>
      <c r="D19" s="166" t="s">
        <v>34</v>
      </c>
      <c r="E19" s="167">
        <v>4465</v>
      </c>
      <c r="F19" s="168">
        <v>114.42901999999999</v>
      </c>
      <c r="G19" s="169">
        <v>2.9672440000000001E-2</v>
      </c>
      <c r="H19" s="12"/>
      <c r="J19" s="14"/>
    </row>
    <row r="20" spans="1:10" ht="25.5" x14ac:dyDescent="0.2">
      <c r="A20" s="165">
        <v>14</v>
      </c>
      <c r="B20" s="166" t="s">
        <v>123</v>
      </c>
      <c r="C20" s="166" t="s">
        <v>124</v>
      </c>
      <c r="D20" s="166" t="s">
        <v>26</v>
      </c>
      <c r="E20" s="167">
        <v>2480</v>
      </c>
      <c r="F20" s="168">
        <v>96.031800000000004</v>
      </c>
      <c r="G20" s="169">
        <v>2.4901880000000001E-2</v>
      </c>
      <c r="H20" s="12"/>
      <c r="J20" s="14"/>
    </row>
    <row r="21" spans="1:10" x14ac:dyDescent="0.2">
      <c r="A21" s="165">
        <v>15</v>
      </c>
      <c r="B21" s="166" t="s">
        <v>435</v>
      </c>
      <c r="C21" s="166" t="s">
        <v>436</v>
      </c>
      <c r="D21" s="166" t="s">
        <v>74</v>
      </c>
      <c r="E21" s="167">
        <v>12457</v>
      </c>
      <c r="F21" s="168">
        <v>90.587304000000003</v>
      </c>
      <c r="G21" s="169">
        <v>2.3490069999999998E-2</v>
      </c>
      <c r="H21" s="12"/>
      <c r="J21" s="14"/>
    </row>
    <row r="22" spans="1:10" ht="15" x14ac:dyDescent="0.2">
      <c r="A22" s="165">
        <v>16</v>
      </c>
      <c r="B22" s="166" t="s">
        <v>433</v>
      </c>
      <c r="C22" s="166" t="s">
        <v>434</v>
      </c>
      <c r="D22" s="166" t="s">
        <v>250</v>
      </c>
      <c r="E22" s="167">
        <v>6161</v>
      </c>
      <c r="F22" s="168">
        <v>89.423834499999998</v>
      </c>
      <c r="G22" s="169">
        <v>2.3188380000000001E-2</v>
      </c>
      <c r="H22" s="12"/>
      <c r="J22" s="62"/>
    </row>
    <row r="23" spans="1:10" x14ac:dyDescent="0.2">
      <c r="A23" s="165">
        <v>17</v>
      </c>
      <c r="B23" s="166" t="s">
        <v>501</v>
      </c>
      <c r="C23" s="166" t="s">
        <v>502</v>
      </c>
      <c r="D23" s="166" t="s">
        <v>11</v>
      </c>
      <c r="E23" s="167">
        <v>7243</v>
      </c>
      <c r="F23" s="168">
        <v>86.561093</v>
      </c>
      <c r="G23" s="169">
        <v>2.244604E-2</v>
      </c>
      <c r="H23" s="12"/>
      <c r="J23" s="14"/>
    </row>
    <row r="24" spans="1:10" x14ac:dyDescent="0.2">
      <c r="A24" s="165">
        <v>18</v>
      </c>
      <c r="B24" s="166" t="s">
        <v>416</v>
      </c>
      <c r="C24" s="166" t="s">
        <v>417</v>
      </c>
      <c r="D24" s="166" t="s">
        <v>11</v>
      </c>
      <c r="E24" s="167">
        <v>44502</v>
      </c>
      <c r="F24" s="168">
        <v>81.594417000000007</v>
      </c>
      <c r="G24" s="169">
        <v>2.1158139999999999E-2</v>
      </c>
      <c r="H24" s="12"/>
      <c r="J24" s="14"/>
    </row>
    <row r="25" spans="1:10" x14ac:dyDescent="0.2">
      <c r="A25" s="165">
        <v>19</v>
      </c>
      <c r="B25" s="166" t="s">
        <v>439</v>
      </c>
      <c r="C25" s="166" t="s">
        <v>440</v>
      </c>
      <c r="D25" s="166" t="s">
        <v>47</v>
      </c>
      <c r="E25" s="167">
        <v>24549</v>
      </c>
      <c r="F25" s="168">
        <v>80.962602000000004</v>
      </c>
      <c r="G25" s="169">
        <v>2.09943E-2</v>
      </c>
      <c r="H25" s="12"/>
      <c r="J25" s="14"/>
    </row>
    <row r="26" spans="1:10" x14ac:dyDescent="0.2">
      <c r="A26" s="165">
        <v>20</v>
      </c>
      <c r="B26" s="166" t="s">
        <v>221</v>
      </c>
      <c r="C26" s="166" t="s">
        <v>222</v>
      </c>
      <c r="D26" s="166" t="s">
        <v>74</v>
      </c>
      <c r="E26" s="167">
        <v>692</v>
      </c>
      <c r="F26" s="168">
        <v>79.652314000000004</v>
      </c>
      <c r="G26" s="169">
        <v>2.0654539999999999E-2</v>
      </c>
      <c r="H26" s="12"/>
      <c r="J26" s="14"/>
    </row>
    <row r="27" spans="1:10" x14ac:dyDescent="0.2">
      <c r="A27" s="165">
        <v>21</v>
      </c>
      <c r="B27" s="166" t="s">
        <v>428</v>
      </c>
      <c r="C27" s="166" t="s">
        <v>429</v>
      </c>
      <c r="D27" s="166" t="s">
        <v>430</v>
      </c>
      <c r="E27" s="167">
        <v>6011</v>
      </c>
      <c r="F27" s="168">
        <v>78.686995499999995</v>
      </c>
      <c r="G27" s="169">
        <v>2.0404220000000001E-2</v>
      </c>
      <c r="H27" s="12"/>
      <c r="J27" s="14"/>
    </row>
    <row r="28" spans="1:10" x14ac:dyDescent="0.2">
      <c r="A28" s="165">
        <v>22</v>
      </c>
      <c r="B28" s="166" t="s">
        <v>441</v>
      </c>
      <c r="C28" s="166" t="s">
        <v>442</v>
      </c>
      <c r="D28" s="166" t="s">
        <v>250</v>
      </c>
      <c r="E28" s="167">
        <v>9165</v>
      </c>
      <c r="F28" s="168">
        <v>76.115324999999999</v>
      </c>
      <c r="G28" s="169">
        <v>1.9737359999999999E-2</v>
      </c>
      <c r="H28" s="12"/>
      <c r="J28" s="14"/>
    </row>
    <row r="29" spans="1:10" ht="25.5" x14ac:dyDescent="0.2">
      <c r="A29" s="165">
        <v>23</v>
      </c>
      <c r="B29" s="166" t="s">
        <v>314</v>
      </c>
      <c r="C29" s="166" t="s">
        <v>315</v>
      </c>
      <c r="D29" s="166" t="s">
        <v>309</v>
      </c>
      <c r="E29" s="167">
        <v>2356</v>
      </c>
      <c r="F29" s="168">
        <v>75.095144000000005</v>
      </c>
      <c r="G29" s="169">
        <v>1.9472819999999998E-2</v>
      </c>
      <c r="H29" s="12"/>
      <c r="J29" s="14"/>
    </row>
    <row r="30" spans="1:10" x14ac:dyDescent="0.2">
      <c r="A30" s="165">
        <v>24</v>
      </c>
      <c r="B30" s="166" t="s">
        <v>478</v>
      </c>
      <c r="C30" s="166" t="s">
        <v>479</v>
      </c>
      <c r="D30" s="166" t="s">
        <v>250</v>
      </c>
      <c r="E30" s="167">
        <v>23002</v>
      </c>
      <c r="F30" s="168">
        <v>75.067026999999996</v>
      </c>
      <c r="G30" s="169">
        <v>1.9465530000000002E-2</v>
      </c>
      <c r="H30" s="12"/>
      <c r="J30" s="14"/>
    </row>
    <row r="31" spans="1:10" x14ac:dyDescent="0.2">
      <c r="A31" s="165">
        <v>25</v>
      </c>
      <c r="B31" s="166" t="s">
        <v>453</v>
      </c>
      <c r="C31" s="166" t="s">
        <v>454</v>
      </c>
      <c r="D31" s="166" t="s">
        <v>66</v>
      </c>
      <c r="E31" s="167">
        <v>10630</v>
      </c>
      <c r="F31" s="168">
        <v>69.025904999999995</v>
      </c>
      <c r="G31" s="169">
        <v>1.7899020000000002E-2</v>
      </c>
      <c r="H31" s="12"/>
      <c r="J31" s="14"/>
    </row>
    <row r="32" spans="1:10" x14ac:dyDescent="0.2">
      <c r="A32" s="165">
        <v>26</v>
      </c>
      <c r="B32" s="166" t="s">
        <v>443</v>
      </c>
      <c r="C32" s="166" t="s">
        <v>444</v>
      </c>
      <c r="D32" s="166" t="s">
        <v>74</v>
      </c>
      <c r="E32" s="167">
        <v>60160</v>
      </c>
      <c r="F32" s="168">
        <v>68.191360000000003</v>
      </c>
      <c r="G32" s="169">
        <v>1.7682610000000001E-2</v>
      </c>
      <c r="H32" s="12"/>
      <c r="J32" s="14"/>
    </row>
    <row r="33" spans="1:10" x14ac:dyDescent="0.2">
      <c r="A33" s="165">
        <v>27</v>
      </c>
      <c r="B33" s="166" t="s">
        <v>449</v>
      </c>
      <c r="C33" s="166" t="s">
        <v>450</v>
      </c>
      <c r="D33" s="166" t="s">
        <v>332</v>
      </c>
      <c r="E33" s="167">
        <v>5354</v>
      </c>
      <c r="F33" s="168">
        <v>60.888365</v>
      </c>
      <c r="G33" s="169">
        <v>1.5788880000000002E-2</v>
      </c>
      <c r="H33" s="12"/>
      <c r="J33" s="14"/>
    </row>
    <row r="34" spans="1:10" x14ac:dyDescent="0.2">
      <c r="A34" s="165">
        <v>28</v>
      </c>
      <c r="B34" s="166" t="s">
        <v>463</v>
      </c>
      <c r="C34" s="166" t="s">
        <v>464</v>
      </c>
      <c r="D34" s="166" t="s">
        <v>74</v>
      </c>
      <c r="E34" s="167">
        <v>7127</v>
      </c>
      <c r="F34" s="168">
        <v>58.295296499999999</v>
      </c>
      <c r="G34" s="169">
        <v>1.511648E-2</v>
      </c>
      <c r="H34" s="12"/>
      <c r="J34" s="14"/>
    </row>
    <row r="35" spans="1:10" ht="25.5" x14ac:dyDescent="0.2">
      <c r="A35" s="165">
        <v>29</v>
      </c>
      <c r="B35" s="166" t="s">
        <v>451</v>
      </c>
      <c r="C35" s="166" t="s">
        <v>452</v>
      </c>
      <c r="D35" s="166" t="s">
        <v>218</v>
      </c>
      <c r="E35" s="167">
        <v>8645</v>
      </c>
      <c r="F35" s="168">
        <v>57.752922499999997</v>
      </c>
      <c r="G35" s="169">
        <v>1.4975830000000001E-2</v>
      </c>
      <c r="H35" s="12"/>
      <c r="J35" s="14"/>
    </row>
    <row r="36" spans="1:10" ht="25.5" x14ac:dyDescent="0.2">
      <c r="A36" s="165">
        <v>30</v>
      </c>
      <c r="B36" s="166" t="s">
        <v>503</v>
      </c>
      <c r="C36" s="166" t="s">
        <v>504</v>
      </c>
      <c r="D36" s="166" t="s">
        <v>495</v>
      </c>
      <c r="E36" s="167">
        <v>8921</v>
      </c>
      <c r="F36" s="168">
        <v>51.099488000000001</v>
      </c>
      <c r="G36" s="169">
        <v>1.325054E-2</v>
      </c>
      <c r="H36" s="12"/>
      <c r="J36" s="14"/>
    </row>
    <row r="37" spans="1:10" x14ac:dyDescent="0.2">
      <c r="A37" s="165">
        <v>31</v>
      </c>
      <c r="B37" s="166" t="s">
        <v>461</v>
      </c>
      <c r="C37" s="166" t="s">
        <v>462</v>
      </c>
      <c r="D37" s="166" t="s">
        <v>66</v>
      </c>
      <c r="E37" s="167">
        <v>10328</v>
      </c>
      <c r="F37" s="168">
        <v>49.646695999999999</v>
      </c>
      <c r="G37" s="169">
        <v>1.2873819999999999E-2</v>
      </c>
      <c r="H37" s="12"/>
      <c r="J37" s="14"/>
    </row>
    <row r="38" spans="1:10" ht="25.5" x14ac:dyDescent="0.2">
      <c r="A38" s="165">
        <v>32</v>
      </c>
      <c r="B38" s="166" t="s">
        <v>465</v>
      </c>
      <c r="C38" s="166" t="s">
        <v>466</v>
      </c>
      <c r="D38" s="166" t="s">
        <v>467</v>
      </c>
      <c r="E38" s="167">
        <v>11194</v>
      </c>
      <c r="F38" s="168">
        <v>45.285327000000002</v>
      </c>
      <c r="G38" s="169">
        <v>1.1742880000000001E-2</v>
      </c>
      <c r="H38" s="12"/>
      <c r="J38" s="14"/>
    </row>
    <row r="39" spans="1:10" ht="25.5" x14ac:dyDescent="0.2">
      <c r="A39" s="165">
        <v>33</v>
      </c>
      <c r="B39" s="166" t="s">
        <v>505</v>
      </c>
      <c r="C39" s="166" t="s">
        <v>506</v>
      </c>
      <c r="D39" s="166" t="s">
        <v>66</v>
      </c>
      <c r="E39" s="167">
        <v>2514</v>
      </c>
      <c r="F39" s="168">
        <v>45.284681999999997</v>
      </c>
      <c r="G39" s="169">
        <v>1.174271E-2</v>
      </c>
      <c r="H39" s="12"/>
      <c r="J39" s="14"/>
    </row>
    <row r="40" spans="1:10" x14ac:dyDescent="0.2">
      <c r="A40" s="165">
        <v>34</v>
      </c>
      <c r="B40" s="166" t="s">
        <v>289</v>
      </c>
      <c r="C40" s="166" t="s">
        <v>290</v>
      </c>
      <c r="D40" s="166" t="s">
        <v>74</v>
      </c>
      <c r="E40" s="167">
        <v>4021</v>
      </c>
      <c r="F40" s="168">
        <v>43.607745000000001</v>
      </c>
      <c r="G40" s="169">
        <v>1.1307869999999999E-2</v>
      </c>
      <c r="H40" s="12"/>
      <c r="J40" s="14"/>
    </row>
    <row r="41" spans="1:10" x14ac:dyDescent="0.2">
      <c r="A41" s="165">
        <v>35</v>
      </c>
      <c r="B41" s="166" t="s">
        <v>361</v>
      </c>
      <c r="C41" s="166" t="s">
        <v>362</v>
      </c>
      <c r="D41" s="166" t="s">
        <v>110</v>
      </c>
      <c r="E41" s="167">
        <v>25659</v>
      </c>
      <c r="F41" s="168">
        <v>42.901848000000001</v>
      </c>
      <c r="G41" s="169">
        <v>1.1124820000000001E-2</v>
      </c>
      <c r="H41" s="12"/>
      <c r="J41" s="14"/>
    </row>
    <row r="42" spans="1:10" x14ac:dyDescent="0.2">
      <c r="A42" s="165">
        <v>36</v>
      </c>
      <c r="B42" s="166" t="s">
        <v>457</v>
      </c>
      <c r="C42" s="166" t="s">
        <v>458</v>
      </c>
      <c r="D42" s="166" t="s">
        <v>66</v>
      </c>
      <c r="E42" s="167">
        <v>5528</v>
      </c>
      <c r="F42" s="168">
        <v>41.918824000000001</v>
      </c>
      <c r="G42" s="169">
        <v>1.086991E-2</v>
      </c>
      <c r="H42" s="12"/>
      <c r="J42" s="14"/>
    </row>
    <row r="43" spans="1:10" x14ac:dyDescent="0.2">
      <c r="A43" s="165">
        <v>37</v>
      </c>
      <c r="B43" s="166" t="s">
        <v>459</v>
      </c>
      <c r="C43" s="166" t="s">
        <v>460</v>
      </c>
      <c r="D43" s="166" t="s">
        <v>210</v>
      </c>
      <c r="E43" s="167">
        <v>10799</v>
      </c>
      <c r="F43" s="168">
        <v>39.302960499999998</v>
      </c>
      <c r="G43" s="169">
        <v>1.01916E-2</v>
      </c>
      <c r="H43" s="12"/>
      <c r="J43" s="14"/>
    </row>
    <row r="44" spans="1:10" x14ac:dyDescent="0.2">
      <c r="A44" s="165">
        <v>38</v>
      </c>
      <c r="B44" s="166" t="s">
        <v>422</v>
      </c>
      <c r="C44" s="166" t="s">
        <v>423</v>
      </c>
      <c r="D44" s="166" t="s">
        <v>34</v>
      </c>
      <c r="E44" s="167">
        <v>2772</v>
      </c>
      <c r="F44" s="168">
        <v>35.038080000000001</v>
      </c>
      <c r="G44" s="169">
        <v>9.0856800000000005E-3</v>
      </c>
      <c r="H44" s="12"/>
      <c r="J44" s="14"/>
    </row>
    <row r="45" spans="1:10" x14ac:dyDescent="0.2">
      <c r="A45" s="165">
        <v>39</v>
      </c>
      <c r="B45" s="166" t="s">
        <v>135</v>
      </c>
      <c r="C45" s="166" t="s">
        <v>136</v>
      </c>
      <c r="D45" s="166" t="s">
        <v>34</v>
      </c>
      <c r="E45" s="167">
        <v>4549</v>
      </c>
      <c r="F45" s="168">
        <v>32.168253499999999</v>
      </c>
      <c r="G45" s="169">
        <v>8.3415099999999999E-3</v>
      </c>
      <c r="H45" s="12"/>
      <c r="J45" s="14"/>
    </row>
    <row r="46" spans="1:10" x14ac:dyDescent="0.2">
      <c r="A46" s="165">
        <v>40</v>
      </c>
      <c r="B46" s="166" t="s">
        <v>472</v>
      </c>
      <c r="C46" s="166" t="s">
        <v>473</v>
      </c>
      <c r="D46" s="166" t="s">
        <v>102</v>
      </c>
      <c r="E46" s="167">
        <v>2157</v>
      </c>
      <c r="F46" s="168">
        <v>26.018812499999999</v>
      </c>
      <c r="G46" s="169">
        <v>6.7469000000000001E-3</v>
      </c>
      <c r="H46" s="12"/>
      <c r="J46" s="14"/>
    </row>
    <row r="47" spans="1:10" ht="25.5" x14ac:dyDescent="0.2">
      <c r="A47" s="165">
        <v>41</v>
      </c>
      <c r="B47" s="166" t="s">
        <v>470</v>
      </c>
      <c r="C47" s="166" t="s">
        <v>471</v>
      </c>
      <c r="D47" s="166" t="s">
        <v>213</v>
      </c>
      <c r="E47" s="167">
        <v>482</v>
      </c>
      <c r="F47" s="168">
        <v>22.658338000000001</v>
      </c>
      <c r="G47" s="169">
        <v>5.8754999999999996E-3</v>
      </c>
      <c r="H47" s="12"/>
      <c r="J47" s="14"/>
    </row>
    <row r="48" spans="1:10" x14ac:dyDescent="0.2">
      <c r="A48" s="165">
        <v>42</v>
      </c>
      <c r="B48" s="166" t="s">
        <v>476</v>
      </c>
      <c r="C48" s="166" t="s">
        <v>477</v>
      </c>
      <c r="D48" s="166" t="s">
        <v>34</v>
      </c>
      <c r="E48" s="167">
        <v>692</v>
      </c>
      <c r="F48" s="168">
        <v>10.657838</v>
      </c>
      <c r="G48" s="169">
        <v>2.7636700000000002E-3</v>
      </c>
      <c r="H48" s="12"/>
      <c r="J48" s="14"/>
    </row>
    <row r="49" spans="1:10" x14ac:dyDescent="0.2">
      <c r="A49" s="165">
        <v>43</v>
      </c>
      <c r="B49" s="166" t="s">
        <v>480</v>
      </c>
      <c r="C49" s="166" t="s">
        <v>481</v>
      </c>
      <c r="D49" s="166" t="s">
        <v>400</v>
      </c>
      <c r="E49" s="167">
        <v>956</v>
      </c>
      <c r="F49" s="168">
        <v>8.7411860000000008</v>
      </c>
      <c r="G49" s="169">
        <v>2.2666700000000001E-3</v>
      </c>
      <c r="H49" s="12"/>
      <c r="J49" s="14"/>
    </row>
    <row r="50" spans="1:10" x14ac:dyDescent="0.2">
      <c r="A50" s="163"/>
      <c r="B50" s="163"/>
      <c r="C50" s="164" t="s">
        <v>150</v>
      </c>
      <c r="D50" s="163"/>
      <c r="E50" s="163" t="s">
        <v>151</v>
      </c>
      <c r="F50" s="170">
        <v>3713.3197</v>
      </c>
      <c r="G50" s="171">
        <v>0.96289599000000003</v>
      </c>
      <c r="H50" s="12"/>
      <c r="J50" s="14"/>
    </row>
    <row r="51" spans="1:10" x14ac:dyDescent="0.2">
      <c r="A51" s="163"/>
      <c r="B51" s="163"/>
      <c r="C51" s="172"/>
      <c r="D51" s="163"/>
      <c r="E51" s="163"/>
      <c r="F51" s="173"/>
      <c r="G51" s="173"/>
      <c r="H51" s="12"/>
      <c r="J51" s="14"/>
    </row>
    <row r="52" spans="1:10" x14ac:dyDescent="0.2">
      <c r="A52" s="163"/>
      <c r="B52" s="163"/>
      <c r="C52" s="164" t="s">
        <v>152</v>
      </c>
      <c r="D52" s="163"/>
      <c r="E52" s="163"/>
      <c r="F52" s="163"/>
      <c r="G52" s="163"/>
      <c r="H52" s="12"/>
      <c r="J52" s="14"/>
    </row>
    <row r="53" spans="1:10" x14ac:dyDescent="0.2">
      <c r="A53" s="163"/>
      <c r="B53" s="163"/>
      <c r="C53" s="164" t="s">
        <v>150</v>
      </c>
      <c r="D53" s="163"/>
      <c r="E53" s="163" t="s">
        <v>151</v>
      </c>
      <c r="F53" s="174" t="s">
        <v>153</v>
      </c>
      <c r="G53" s="171">
        <v>0</v>
      </c>
      <c r="H53" s="12"/>
      <c r="J53" s="14"/>
    </row>
    <row r="54" spans="1:10" x14ac:dyDescent="0.2">
      <c r="A54" s="163"/>
      <c r="B54" s="163"/>
      <c r="C54" s="172"/>
      <c r="D54" s="163"/>
      <c r="E54" s="163"/>
      <c r="F54" s="173"/>
      <c r="G54" s="173"/>
      <c r="H54" s="12"/>
      <c r="J54" s="14"/>
    </row>
    <row r="55" spans="1:10" x14ac:dyDescent="0.2">
      <c r="A55" s="163"/>
      <c r="B55" s="163"/>
      <c r="C55" s="164" t="s">
        <v>154</v>
      </c>
      <c r="D55" s="163"/>
      <c r="E55" s="163"/>
      <c r="F55" s="163"/>
      <c r="G55" s="163"/>
      <c r="H55" s="12"/>
      <c r="J55" s="14"/>
    </row>
    <row r="56" spans="1:10" x14ac:dyDescent="0.2">
      <c r="A56" s="163"/>
      <c r="B56" s="163"/>
      <c r="C56" s="164" t="s">
        <v>150</v>
      </c>
      <c r="D56" s="163"/>
      <c r="E56" s="163" t="s">
        <v>151</v>
      </c>
      <c r="F56" s="174" t="s">
        <v>153</v>
      </c>
      <c r="G56" s="171">
        <v>0</v>
      </c>
      <c r="H56" s="12"/>
      <c r="J56" s="14"/>
    </row>
    <row r="57" spans="1:10" x14ac:dyDescent="0.2">
      <c r="A57" s="163"/>
      <c r="B57" s="163"/>
      <c r="C57" s="172"/>
      <c r="D57" s="163"/>
      <c r="E57" s="163"/>
      <c r="F57" s="173"/>
      <c r="G57" s="173"/>
      <c r="H57" s="12"/>
      <c r="J57" s="14"/>
    </row>
    <row r="58" spans="1:10" x14ac:dyDescent="0.2">
      <c r="A58" s="163"/>
      <c r="B58" s="163"/>
      <c r="C58" s="164" t="s">
        <v>155</v>
      </c>
      <c r="D58" s="163"/>
      <c r="E58" s="163"/>
      <c r="F58" s="163"/>
      <c r="G58" s="163"/>
      <c r="H58" s="12"/>
      <c r="J58" s="14"/>
    </row>
    <row r="59" spans="1:10" ht="25.5" x14ac:dyDescent="0.2">
      <c r="A59" s="165">
        <v>1</v>
      </c>
      <c r="B59" s="166" t="s">
        <v>333</v>
      </c>
      <c r="C59" s="166" t="s">
        <v>1183</v>
      </c>
      <c r="D59" s="166" t="s">
        <v>34</v>
      </c>
      <c r="E59" s="167">
        <v>80</v>
      </c>
      <c r="F59" s="168">
        <v>8.0015199999999998E-3</v>
      </c>
      <c r="G59" s="175" t="s">
        <v>149</v>
      </c>
      <c r="H59" s="12"/>
      <c r="J59" s="14"/>
    </row>
    <row r="60" spans="1:10" x14ac:dyDescent="0.2">
      <c r="A60" s="163"/>
      <c r="B60" s="163"/>
      <c r="C60" s="164" t="s">
        <v>150</v>
      </c>
      <c r="D60" s="163"/>
      <c r="E60" s="163" t="s">
        <v>151</v>
      </c>
      <c r="F60" s="170">
        <v>8.0015199999999998E-3</v>
      </c>
      <c r="G60" s="171">
        <v>2.08E-6</v>
      </c>
      <c r="H60" s="12"/>
      <c r="J60" s="14"/>
    </row>
    <row r="61" spans="1:10" x14ac:dyDescent="0.2">
      <c r="A61" s="163"/>
      <c r="B61" s="163"/>
      <c r="C61" s="172"/>
      <c r="D61" s="163"/>
      <c r="E61" s="163"/>
      <c r="F61" s="173"/>
      <c r="G61" s="173"/>
      <c r="H61" s="12"/>
      <c r="J61" s="14"/>
    </row>
    <row r="62" spans="1:10" x14ac:dyDescent="0.2">
      <c r="A62" s="163"/>
      <c r="B62" s="163"/>
      <c r="C62" s="164" t="s">
        <v>156</v>
      </c>
      <c r="D62" s="163"/>
      <c r="E62" s="163"/>
      <c r="F62" s="173"/>
      <c r="G62" s="173"/>
      <c r="H62" s="12"/>
      <c r="J62" s="14"/>
    </row>
    <row r="63" spans="1:10" x14ac:dyDescent="0.2">
      <c r="A63" s="163"/>
      <c r="B63" s="163"/>
      <c r="C63" s="164" t="s">
        <v>150</v>
      </c>
      <c r="D63" s="163"/>
      <c r="E63" s="163" t="s">
        <v>151</v>
      </c>
      <c r="F63" s="174" t="s">
        <v>153</v>
      </c>
      <c r="G63" s="171">
        <v>0</v>
      </c>
      <c r="H63" s="12"/>
      <c r="J63" s="14"/>
    </row>
    <row r="64" spans="1:10" x14ac:dyDescent="0.2">
      <c r="A64" s="163"/>
      <c r="B64" s="163"/>
      <c r="C64" s="172"/>
      <c r="D64" s="163"/>
      <c r="E64" s="163"/>
      <c r="F64" s="173"/>
      <c r="G64" s="173"/>
      <c r="H64" s="12"/>
      <c r="J64" s="14"/>
    </row>
    <row r="65" spans="1:10" x14ac:dyDescent="0.2">
      <c r="A65" s="163"/>
      <c r="B65" s="163"/>
      <c r="C65" s="164" t="s">
        <v>157</v>
      </c>
      <c r="D65" s="163"/>
      <c r="E65" s="163"/>
      <c r="F65" s="173"/>
      <c r="G65" s="173"/>
      <c r="H65" s="12"/>
      <c r="J65" s="14"/>
    </row>
    <row r="66" spans="1:10" x14ac:dyDescent="0.2">
      <c r="A66" s="163"/>
      <c r="B66" s="163"/>
      <c r="C66" s="164" t="s">
        <v>150</v>
      </c>
      <c r="D66" s="163"/>
      <c r="E66" s="163" t="s">
        <v>151</v>
      </c>
      <c r="F66" s="174" t="s">
        <v>153</v>
      </c>
      <c r="G66" s="171">
        <v>0</v>
      </c>
      <c r="H66" s="12"/>
      <c r="J66" s="14"/>
    </row>
    <row r="67" spans="1:10" x14ac:dyDescent="0.2">
      <c r="A67" s="163"/>
      <c r="B67" s="163"/>
      <c r="C67" s="172"/>
      <c r="D67" s="163"/>
      <c r="E67" s="163"/>
      <c r="F67" s="173"/>
      <c r="G67" s="173"/>
      <c r="H67" s="12"/>
      <c r="J67" s="14"/>
    </row>
    <row r="68" spans="1:10" x14ac:dyDescent="0.2">
      <c r="A68" s="163"/>
      <c r="B68" s="163"/>
      <c r="C68" s="164" t="s">
        <v>158</v>
      </c>
      <c r="D68" s="163"/>
      <c r="E68" s="163"/>
      <c r="F68" s="170">
        <v>3713.3277015200001</v>
      </c>
      <c r="G68" s="171">
        <v>0.96289807000000005</v>
      </c>
      <c r="H68" s="12"/>
      <c r="J68" s="14"/>
    </row>
    <row r="69" spans="1:10" x14ac:dyDescent="0.2">
      <c r="A69" s="163"/>
      <c r="B69" s="163"/>
      <c r="C69" s="172"/>
      <c r="D69" s="163"/>
      <c r="E69" s="163"/>
      <c r="F69" s="173"/>
      <c r="G69" s="173"/>
      <c r="H69" s="12"/>
      <c r="J69" s="14"/>
    </row>
    <row r="70" spans="1:10" x14ac:dyDescent="0.2">
      <c r="A70" s="163"/>
      <c r="B70" s="163"/>
      <c r="C70" s="164" t="s">
        <v>159</v>
      </c>
      <c r="D70" s="163"/>
      <c r="E70" s="163"/>
      <c r="F70" s="173"/>
      <c r="G70" s="173"/>
      <c r="H70" s="12"/>
      <c r="J70" s="14"/>
    </row>
    <row r="71" spans="1:10" x14ac:dyDescent="0.2">
      <c r="A71" s="163"/>
      <c r="B71" s="163"/>
      <c r="C71" s="164" t="s">
        <v>8</v>
      </c>
      <c r="D71" s="163"/>
      <c r="E71" s="163"/>
      <c r="F71" s="173"/>
      <c r="G71" s="173"/>
      <c r="H71" s="12"/>
      <c r="J71" s="14"/>
    </row>
    <row r="72" spans="1:10" x14ac:dyDescent="0.2">
      <c r="A72" s="163"/>
      <c r="B72" s="163"/>
      <c r="C72" s="164" t="s">
        <v>150</v>
      </c>
      <c r="D72" s="163"/>
      <c r="E72" s="163" t="s">
        <v>151</v>
      </c>
      <c r="F72" s="174" t="s">
        <v>153</v>
      </c>
      <c r="G72" s="171">
        <v>0</v>
      </c>
      <c r="H72" s="12"/>
      <c r="J72" s="14"/>
    </row>
    <row r="73" spans="1:10" x14ac:dyDescent="0.2">
      <c r="A73" s="163"/>
      <c r="B73" s="163"/>
      <c r="C73" s="172"/>
      <c r="D73" s="163"/>
      <c r="E73" s="163"/>
      <c r="F73" s="173"/>
      <c r="G73" s="173"/>
      <c r="H73" s="12"/>
      <c r="J73" s="14"/>
    </row>
    <row r="74" spans="1:10" x14ac:dyDescent="0.2">
      <c r="A74" s="163"/>
      <c r="B74" s="163"/>
      <c r="C74" s="164" t="s">
        <v>160</v>
      </c>
      <c r="D74" s="163"/>
      <c r="E74" s="163"/>
      <c r="F74" s="163"/>
      <c r="G74" s="163"/>
      <c r="H74" s="12"/>
      <c r="J74" s="14"/>
    </row>
    <row r="75" spans="1:10" x14ac:dyDescent="0.2">
      <c r="A75" s="163"/>
      <c r="B75" s="163"/>
      <c r="C75" s="164" t="s">
        <v>150</v>
      </c>
      <c r="D75" s="163"/>
      <c r="E75" s="163" t="s">
        <v>151</v>
      </c>
      <c r="F75" s="174" t="s">
        <v>153</v>
      </c>
      <c r="G75" s="171">
        <v>0</v>
      </c>
      <c r="H75" s="12"/>
      <c r="J75" s="14"/>
    </row>
    <row r="76" spans="1:10" x14ac:dyDescent="0.2">
      <c r="A76" s="163"/>
      <c r="B76" s="163"/>
      <c r="C76" s="172"/>
      <c r="D76" s="163"/>
      <c r="E76" s="163"/>
      <c r="F76" s="173"/>
      <c r="G76" s="173"/>
      <c r="H76" s="12"/>
      <c r="J76" s="14"/>
    </row>
    <row r="77" spans="1:10" x14ac:dyDescent="0.2">
      <c r="A77" s="163"/>
      <c r="B77" s="163"/>
      <c r="C77" s="164" t="s">
        <v>161</v>
      </c>
      <c r="D77" s="163"/>
      <c r="E77" s="163"/>
      <c r="F77" s="163"/>
      <c r="G77" s="163"/>
      <c r="H77" s="12"/>
      <c r="J77" s="14"/>
    </row>
    <row r="78" spans="1:10" x14ac:dyDescent="0.2">
      <c r="A78" s="163"/>
      <c r="B78" s="163"/>
      <c r="C78" s="164" t="s">
        <v>150</v>
      </c>
      <c r="D78" s="163"/>
      <c r="E78" s="163" t="s">
        <v>151</v>
      </c>
      <c r="F78" s="174" t="s">
        <v>153</v>
      </c>
      <c r="G78" s="171">
        <v>0</v>
      </c>
      <c r="H78" s="12"/>
      <c r="J78" s="14"/>
    </row>
    <row r="79" spans="1:10" x14ac:dyDescent="0.2">
      <c r="A79" s="163"/>
      <c r="B79" s="163"/>
      <c r="C79" s="172"/>
      <c r="D79" s="163"/>
      <c r="E79" s="163"/>
      <c r="F79" s="173"/>
      <c r="G79" s="173"/>
      <c r="H79" s="12"/>
      <c r="J79" s="14"/>
    </row>
    <row r="80" spans="1:10" x14ac:dyDescent="0.2">
      <c r="A80" s="163"/>
      <c r="B80" s="163"/>
      <c r="C80" s="164" t="s">
        <v>162</v>
      </c>
      <c r="D80" s="163"/>
      <c r="E80" s="163"/>
      <c r="F80" s="173"/>
      <c r="G80" s="173"/>
      <c r="H80" s="12"/>
      <c r="J80" s="14"/>
    </row>
    <row r="81" spans="1:10" x14ac:dyDescent="0.2">
      <c r="A81" s="163"/>
      <c r="B81" s="163"/>
      <c r="C81" s="164" t="s">
        <v>150</v>
      </c>
      <c r="D81" s="163"/>
      <c r="E81" s="163" t="s">
        <v>151</v>
      </c>
      <c r="F81" s="174" t="s">
        <v>153</v>
      </c>
      <c r="G81" s="171">
        <v>0</v>
      </c>
      <c r="H81" s="12"/>
      <c r="J81" s="14"/>
    </row>
    <row r="82" spans="1:10" x14ac:dyDescent="0.2">
      <c r="A82" s="163"/>
      <c r="B82" s="163"/>
      <c r="C82" s="172"/>
      <c r="D82" s="163"/>
      <c r="E82" s="163"/>
      <c r="F82" s="173"/>
      <c r="G82" s="173"/>
      <c r="H82" s="12"/>
      <c r="J82" s="14"/>
    </row>
    <row r="83" spans="1:10" x14ac:dyDescent="0.2">
      <c r="A83" s="163"/>
      <c r="B83" s="163"/>
      <c r="C83" s="164" t="s">
        <v>163</v>
      </c>
      <c r="D83" s="163"/>
      <c r="E83" s="163"/>
      <c r="F83" s="170">
        <v>0</v>
      </c>
      <c r="G83" s="171">
        <v>0</v>
      </c>
      <c r="H83" s="12"/>
      <c r="J83" s="14"/>
    </row>
    <row r="84" spans="1:10" x14ac:dyDescent="0.2">
      <c r="A84" s="163"/>
      <c r="B84" s="163"/>
      <c r="C84" s="172"/>
      <c r="D84" s="163"/>
      <c r="E84" s="163"/>
      <c r="F84" s="173"/>
      <c r="G84" s="173"/>
      <c r="H84" s="12"/>
      <c r="J84" s="14"/>
    </row>
    <row r="85" spans="1:10" x14ac:dyDescent="0.2">
      <c r="A85" s="163"/>
      <c r="B85" s="163"/>
      <c r="C85" s="164" t="s">
        <v>164</v>
      </c>
      <c r="D85" s="163"/>
      <c r="E85" s="163"/>
      <c r="F85" s="173"/>
      <c r="G85" s="173"/>
      <c r="H85" s="12"/>
      <c r="J85" s="14"/>
    </row>
    <row r="86" spans="1:10" x14ac:dyDescent="0.2">
      <c r="A86" s="163"/>
      <c r="B86" s="163"/>
      <c r="C86" s="164" t="s">
        <v>165</v>
      </c>
      <c r="D86" s="163"/>
      <c r="E86" s="163"/>
      <c r="F86" s="173"/>
      <c r="G86" s="173"/>
      <c r="H86" s="12"/>
      <c r="J86" s="14"/>
    </row>
    <row r="87" spans="1:10" x14ac:dyDescent="0.2">
      <c r="A87" s="163"/>
      <c r="B87" s="163"/>
      <c r="C87" s="164" t="s">
        <v>150</v>
      </c>
      <c r="D87" s="163"/>
      <c r="E87" s="163" t="s">
        <v>151</v>
      </c>
      <c r="F87" s="174" t="s">
        <v>153</v>
      </c>
      <c r="G87" s="171">
        <v>0</v>
      </c>
      <c r="H87" s="12"/>
      <c r="J87" s="14"/>
    </row>
    <row r="88" spans="1:10" x14ac:dyDescent="0.2">
      <c r="A88" s="163"/>
      <c r="B88" s="163"/>
      <c r="C88" s="172"/>
      <c r="D88" s="163"/>
      <c r="E88" s="163"/>
      <c r="F88" s="173"/>
      <c r="G88" s="173"/>
      <c r="H88" s="12"/>
      <c r="J88" s="14"/>
    </row>
    <row r="89" spans="1:10" x14ac:dyDescent="0.2">
      <c r="A89" s="163"/>
      <c r="B89" s="163"/>
      <c r="C89" s="164" t="s">
        <v>166</v>
      </c>
      <c r="D89" s="163"/>
      <c r="E89" s="163"/>
      <c r="F89" s="173"/>
      <c r="G89" s="173"/>
      <c r="H89" s="12"/>
      <c r="J89" s="14"/>
    </row>
    <row r="90" spans="1:10" x14ac:dyDescent="0.2">
      <c r="A90" s="163"/>
      <c r="B90" s="163"/>
      <c r="C90" s="164" t="s">
        <v>150</v>
      </c>
      <c r="D90" s="163"/>
      <c r="E90" s="163" t="s">
        <v>151</v>
      </c>
      <c r="F90" s="174" t="s">
        <v>153</v>
      </c>
      <c r="G90" s="171">
        <v>0</v>
      </c>
      <c r="H90" s="12"/>
      <c r="J90" s="14"/>
    </row>
    <row r="91" spans="1:10" x14ac:dyDescent="0.2">
      <c r="A91" s="163"/>
      <c r="B91" s="163"/>
      <c r="C91" s="172"/>
      <c r="D91" s="163"/>
      <c r="E91" s="163"/>
      <c r="F91" s="173"/>
      <c r="G91" s="173"/>
      <c r="H91" s="12"/>
      <c r="J91" s="14"/>
    </row>
    <row r="92" spans="1:10" x14ac:dyDescent="0.2">
      <c r="A92" s="163"/>
      <c r="B92" s="163"/>
      <c r="C92" s="164" t="s">
        <v>167</v>
      </c>
      <c r="D92" s="163"/>
      <c r="E92" s="163"/>
      <c r="F92" s="173"/>
      <c r="G92" s="173"/>
      <c r="H92" s="12"/>
      <c r="J92" s="14"/>
    </row>
    <row r="93" spans="1:10" x14ac:dyDescent="0.2">
      <c r="A93" s="163"/>
      <c r="B93" s="163"/>
      <c r="C93" s="164" t="s">
        <v>150</v>
      </c>
      <c r="D93" s="163"/>
      <c r="E93" s="163" t="s">
        <v>151</v>
      </c>
      <c r="F93" s="174" t="s">
        <v>153</v>
      </c>
      <c r="G93" s="171">
        <v>0</v>
      </c>
      <c r="H93" s="12"/>
      <c r="J93" s="14"/>
    </row>
    <row r="94" spans="1:10" x14ac:dyDescent="0.2">
      <c r="A94" s="163"/>
      <c r="B94" s="163"/>
      <c r="C94" s="172"/>
      <c r="D94" s="163"/>
      <c r="E94" s="163"/>
      <c r="F94" s="173"/>
      <c r="G94" s="173"/>
      <c r="H94" s="12"/>
      <c r="J94" s="14"/>
    </row>
    <row r="95" spans="1:10" x14ac:dyDescent="0.2">
      <c r="A95" s="163"/>
      <c r="B95" s="163"/>
      <c r="C95" s="164" t="s">
        <v>168</v>
      </c>
      <c r="D95" s="163"/>
      <c r="E95" s="163"/>
      <c r="F95" s="173"/>
      <c r="G95" s="173"/>
      <c r="H95" s="12"/>
      <c r="J95" s="14"/>
    </row>
    <row r="96" spans="1:10" x14ac:dyDescent="0.2">
      <c r="A96" s="165">
        <v>1</v>
      </c>
      <c r="B96" s="166"/>
      <c r="C96" s="166" t="s">
        <v>169</v>
      </c>
      <c r="D96" s="166"/>
      <c r="E96" s="175"/>
      <c r="F96" s="168">
        <v>147.24123589999999</v>
      </c>
      <c r="G96" s="169">
        <v>3.8180930000000002E-2</v>
      </c>
      <c r="H96" s="176">
        <v>6.6416448321270405</v>
      </c>
      <c r="J96" s="14"/>
    </row>
    <row r="97" spans="1:10" x14ac:dyDescent="0.2">
      <c r="A97" s="163"/>
      <c r="B97" s="163"/>
      <c r="C97" s="164" t="s">
        <v>150</v>
      </c>
      <c r="D97" s="163"/>
      <c r="E97" s="163" t="s">
        <v>151</v>
      </c>
      <c r="F97" s="170">
        <v>147.24123589999999</v>
      </c>
      <c r="G97" s="171">
        <v>3.8180930000000002E-2</v>
      </c>
      <c r="H97" s="12"/>
      <c r="J97" s="14"/>
    </row>
    <row r="98" spans="1:10" x14ac:dyDescent="0.2">
      <c r="A98" s="163"/>
      <c r="B98" s="163"/>
      <c r="C98" s="172"/>
      <c r="D98" s="163"/>
      <c r="E98" s="163"/>
      <c r="F98" s="173"/>
      <c r="G98" s="173"/>
      <c r="H98" s="12"/>
      <c r="J98" s="14"/>
    </row>
    <row r="99" spans="1:10" x14ac:dyDescent="0.2">
      <c r="A99" s="163"/>
      <c r="B99" s="163"/>
      <c r="C99" s="164" t="s">
        <v>170</v>
      </c>
      <c r="D99" s="163"/>
      <c r="E99" s="163"/>
      <c r="F99" s="170">
        <v>147.24123589999999</v>
      </c>
      <c r="G99" s="171">
        <v>3.8180930000000002E-2</v>
      </c>
      <c r="H99" s="12"/>
      <c r="J99" s="14"/>
    </row>
    <row r="100" spans="1:10" x14ac:dyDescent="0.2">
      <c r="A100" s="163"/>
      <c r="B100" s="163"/>
      <c r="C100" s="173"/>
      <c r="D100" s="163"/>
      <c r="E100" s="163"/>
      <c r="F100" s="163"/>
      <c r="G100" s="163"/>
      <c r="H100" s="12"/>
      <c r="J100" s="14"/>
    </row>
    <row r="101" spans="1:10" x14ac:dyDescent="0.2">
      <c r="A101" s="163"/>
      <c r="B101" s="163"/>
      <c r="C101" s="164" t="s">
        <v>171</v>
      </c>
      <c r="D101" s="163"/>
      <c r="E101" s="163"/>
      <c r="F101" s="163"/>
      <c r="G101" s="163"/>
      <c r="H101" s="12"/>
      <c r="J101" s="14"/>
    </row>
    <row r="102" spans="1:10" x14ac:dyDescent="0.2">
      <c r="A102" s="163"/>
      <c r="B102" s="163"/>
      <c r="C102" s="164" t="s">
        <v>172</v>
      </c>
      <c r="D102" s="163"/>
      <c r="E102" s="163"/>
      <c r="F102" s="163"/>
      <c r="G102" s="163"/>
      <c r="H102" s="12"/>
      <c r="J102" s="14"/>
    </row>
    <row r="103" spans="1:10" x14ac:dyDescent="0.2">
      <c r="A103" s="163"/>
      <c r="B103" s="163"/>
      <c r="C103" s="164" t="s">
        <v>150</v>
      </c>
      <c r="D103" s="163"/>
      <c r="E103" s="163" t="s">
        <v>151</v>
      </c>
      <c r="F103" s="174" t="s">
        <v>153</v>
      </c>
      <c r="G103" s="171">
        <v>0</v>
      </c>
      <c r="H103" s="12"/>
      <c r="J103" s="14"/>
    </row>
    <row r="104" spans="1:10" x14ac:dyDescent="0.2">
      <c r="A104" s="163"/>
      <c r="B104" s="163"/>
      <c r="C104" s="172"/>
      <c r="D104" s="163"/>
      <c r="E104" s="163"/>
      <c r="F104" s="173"/>
      <c r="G104" s="173"/>
      <c r="H104" s="12"/>
      <c r="J104" s="14"/>
    </row>
    <row r="105" spans="1:10" x14ac:dyDescent="0.2">
      <c r="A105" s="163"/>
      <c r="B105" s="163"/>
      <c r="C105" s="164" t="s">
        <v>175</v>
      </c>
      <c r="D105" s="163"/>
      <c r="E105" s="163"/>
      <c r="F105" s="163"/>
      <c r="G105" s="163"/>
      <c r="H105" s="12"/>
      <c r="J105" s="14"/>
    </row>
    <row r="106" spans="1:10" x14ac:dyDescent="0.2">
      <c r="A106" s="163"/>
      <c r="B106" s="163"/>
      <c r="C106" s="164" t="s">
        <v>176</v>
      </c>
      <c r="D106" s="163"/>
      <c r="E106" s="163"/>
      <c r="F106" s="163"/>
      <c r="G106" s="163"/>
      <c r="H106" s="12"/>
      <c r="J106" s="14"/>
    </row>
    <row r="107" spans="1:10" x14ac:dyDescent="0.2">
      <c r="A107" s="163"/>
      <c r="B107" s="163"/>
      <c r="C107" s="164" t="s">
        <v>150</v>
      </c>
      <c r="D107" s="163"/>
      <c r="E107" s="163" t="s">
        <v>151</v>
      </c>
      <c r="F107" s="174" t="s">
        <v>153</v>
      </c>
      <c r="G107" s="171">
        <v>0</v>
      </c>
      <c r="H107" s="12"/>
      <c r="J107" s="14"/>
    </row>
    <row r="108" spans="1:10" x14ac:dyDescent="0.2">
      <c r="A108" s="163"/>
      <c r="B108" s="163"/>
      <c r="C108" s="172"/>
      <c r="D108" s="163"/>
      <c r="E108" s="163"/>
      <c r="F108" s="173"/>
      <c r="G108" s="173"/>
      <c r="H108" s="12"/>
      <c r="J108" s="14"/>
    </row>
    <row r="109" spans="1:10" ht="25.5" x14ac:dyDescent="0.2">
      <c r="A109" s="163"/>
      <c r="B109" s="163"/>
      <c r="C109" s="164" t="s">
        <v>177</v>
      </c>
      <c r="D109" s="163"/>
      <c r="E109" s="163"/>
      <c r="F109" s="173"/>
      <c r="G109" s="173"/>
      <c r="H109" s="12"/>
      <c r="J109" s="14"/>
    </row>
    <row r="110" spans="1:10" x14ac:dyDescent="0.2">
      <c r="A110" s="163"/>
      <c r="B110" s="163"/>
      <c r="C110" s="164" t="s">
        <v>150</v>
      </c>
      <c r="D110" s="163"/>
      <c r="E110" s="163" t="s">
        <v>151</v>
      </c>
      <c r="F110" s="174" t="s">
        <v>153</v>
      </c>
      <c r="G110" s="171">
        <v>0</v>
      </c>
      <c r="H110" s="12"/>
      <c r="J110" s="14"/>
    </row>
    <row r="111" spans="1:10" x14ac:dyDescent="0.2">
      <c r="A111" s="163"/>
      <c r="B111" s="166"/>
      <c r="C111" s="166"/>
      <c r="D111" s="164"/>
      <c r="E111" s="163"/>
      <c r="F111" s="166"/>
      <c r="G111" s="175"/>
      <c r="H111" s="12"/>
      <c r="J111" s="14"/>
    </row>
    <row r="112" spans="1:10" x14ac:dyDescent="0.2">
      <c r="A112" s="175"/>
      <c r="B112" s="166"/>
      <c r="C112" s="166" t="s">
        <v>178</v>
      </c>
      <c r="D112" s="166"/>
      <c r="E112" s="175"/>
      <c r="F112" s="168">
        <v>-4.1608761300000001</v>
      </c>
      <c r="G112" s="169">
        <v>-1.07895E-3</v>
      </c>
      <c r="H112" s="12"/>
      <c r="J112" s="14"/>
    </row>
    <row r="113" spans="1:17" x14ac:dyDescent="0.2">
      <c r="A113" s="172"/>
      <c r="B113" s="172"/>
      <c r="C113" s="164" t="s">
        <v>179</v>
      </c>
      <c r="D113" s="173"/>
      <c r="E113" s="173"/>
      <c r="F113" s="170">
        <v>3856.4080612900002</v>
      </c>
      <c r="G113" s="178">
        <v>1.0000000499999999</v>
      </c>
      <c r="H113" s="12"/>
      <c r="J113" s="14"/>
    </row>
    <row r="114" spans="1:17" x14ac:dyDescent="0.2">
      <c r="A114" s="13"/>
      <c r="B114" s="13"/>
      <c r="C114" s="13"/>
      <c r="D114" s="179"/>
      <c r="E114" s="179"/>
      <c r="F114" s="179"/>
      <c r="G114" s="179"/>
      <c r="J114" s="14"/>
    </row>
    <row r="115" spans="1:17" ht="12.75" customHeight="1" x14ac:dyDescent="0.2">
      <c r="A115" s="13"/>
      <c r="B115" s="270" t="s">
        <v>869</v>
      </c>
      <c r="C115" s="270"/>
      <c r="D115" s="270"/>
      <c r="E115" s="270"/>
      <c r="F115" s="270"/>
      <c r="G115" s="270"/>
      <c r="H115" s="270"/>
      <c r="J115" s="14"/>
    </row>
    <row r="116" spans="1:17" ht="14.1" customHeight="1" x14ac:dyDescent="0.2">
      <c r="A116" s="13"/>
      <c r="B116" s="270" t="s">
        <v>870</v>
      </c>
      <c r="C116" s="270"/>
      <c r="D116" s="270"/>
      <c r="E116" s="270"/>
      <c r="F116" s="270"/>
      <c r="G116" s="270"/>
      <c r="H116" s="270"/>
      <c r="J116" s="14"/>
    </row>
    <row r="117" spans="1:17" ht="17.100000000000001" customHeight="1" x14ac:dyDescent="0.2">
      <c r="A117" s="13"/>
      <c r="B117" s="270" t="s">
        <v>871</v>
      </c>
      <c r="C117" s="270"/>
      <c r="D117" s="270"/>
      <c r="E117" s="270"/>
      <c r="F117" s="270"/>
      <c r="G117" s="270"/>
      <c r="H117" s="270"/>
      <c r="J117" s="14"/>
    </row>
    <row r="118" spans="1:17" s="16" customFormat="1" ht="66.75" customHeight="1" x14ac:dyDescent="0.25">
      <c r="A118" s="15"/>
      <c r="B118" s="271" t="s">
        <v>872</v>
      </c>
      <c r="C118" s="271"/>
      <c r="D118" s="271"/>
      <c r="E118" s="271"/>
      <c r="F118" s="271"/>
      <c r="G118" s="271"/>
      <c r="H118" s="271"/>
      <c r="I118"/>
      <c r="J118" s="14"/>
      <c r="K118"/>
      <c r="L118"/>
      <c r="M118"/>
      <c r="N118"/>
      <c r="O118"/>
      <c r="P118"/>
      <c r="Q118"/>
    </row>
    <row r="119" spans="1:17" ht="12.75" customHeight="1" x14ac:dyDescent="0.2">
      <c r="A119" s="13"/>
      <c r="B119" s="270" t="s">
        <v>873</v>
      </c>
      <c r="C119" s="270"/>
      <c r="D119" s="270"/>
      <c r="E119" s="270"/>
      <c r="F119" s="270"/>
      <c r="G119" s="270"/>
      <c r="H119" s="270"/>
      <c r="J119" s="14"/>
    </row>
    <row r="120" spans="1:17" x14ac:dyDescent="0.2">
      <c r="A120" s="13"/>
      <c r="B120" s="13"/>
      <c r="C120" s="13"/>
      <c r="D120" s="179"/>
      <c r="E120" s="179"/>
      <c r="F120" s="179"/>
      <c r="G120" s="179"/>
      <c r="J120" s="14"/>
    </row>
    <row r="121" spans="1:17" x14ac:dyDescent="0.2">
      <c r="A121" s="13"/>
      <c r="B121" s="279" t="s">
        <v>180</v>
      </c>
      <c r="C121" s="280"/>
      <c r="D121" s="281"/>
      <c r="E121" s="188"/>
      <c r="F121" s="179"/>
      <c r="G121" s="179"/>
      <c r="J121" s="14"/>
    </row>
    <row r="122" spans="1:17" ht="12.75" customHeight="1" x14ac:dyDescent="0.2">
      <c r="A122" s="13"/>
      <c r="B122" s="265" t="s">
        <v>181</v>
      </c>
      <c r="C122" s="266"/>
      <c r="D122" s="180" t="s">
        <v>182</v>
      </c>
      <c r="E122" s="188"/>
      <c r="F122" s="179"/>
      <c r="G122" s="179"/>
      <c r="J122" s="14"/>
    </row>
    <row r="123" spans="1:17" ht="12.75" customHeight="1" x14ac:dyDescent="0.2">
      <c r="A123" s="13"/>
      <c r="B123" s="265" t="s">
        <v>951</v>
      </c>
      <c r="C123" s="266"/>
      <c r="D123" s="180" t="str">
        <f>"Rs. "&amp;TEXT(F60,"0.00")&amp;" lacs/ #"</f>
        <v>Rs. 0.01 lacs/ #</v>
      </c>
      <c r="E123" s="188"/>
      <c r="F123" s="179"/>
      <c r="G123" s="179"/>
      <c r="J123" s="14"/>
    </row>
    <row r="124" spans="1:17" x14ac:dyDescent="0.2">
      <c r="A124" s="13"/>
      <c r="B124" s="265" t="s">
        <v>184</v>
      </c>
      <c r="C124" s="266"/>
      <c r="D124" s="181" t="s">
        <v>151</v>
      </c>
      <c r="E124" s="188"/>
      <c r="F124" s="179"/>
      <c r="G124" s="179"/>
      <c r="J124" s="14"/>
    </row>
    <row r="125" spans="1:17" x14ac:dyDescent="0.2">
      <c r="A125" s="17"/>
      <c r="B125" s="18" t="s">
        <v>151</v>
      </c>
      <c r="C125" s="18" t="s">
        <v>874</v>
      </c>
      <c r="D125" s="18" t="s">
        <v>185</v>
      </c>
      <c r="E125" s="17"/>
      <c r="F125" s="17"/>
      <c r="G125" s="17"/>
      <c r="H125" s="17"/>
      <c r="J125" s="14"/>
    </row>
    <row r="126" spans="1:17" x14ac:dyDescent="0.2">
      <c r="A126" s="17"/>
      <c r="B126" s="182" t="s">
        <v>186</v>
      </c>
      <c r="C126" s="18" t="s">
        <v>187</v>
      </c>
      <c r="D126" s="18" t="s">
        <v>188</v>
      </c>
      <c r="E126" s="17"/>
      <c r="F126" s="17"/>
      <c r="G126" s="17"/>
      <c r="J126" s="14"/>
    </row>
    <row r="127" spans="1:17" x14ac:dyDescent="0.2">
      <c r="A127" s="17"/>
      <c r="B127" s="183" t="s">
        <v>189</v>
      </c>
      <c r="C127" s="184">
        <v>26.444199999999999</v>
      </c>
      <c r="D127" s="184">
        <v>26.763400000000001</v>
      </c>
      <c r="E127" s="17"/>
      <c r="F127" s="159"/>
      <c r="G127" s="189"/>
      <c r="J127" s="14"/>
    </row>
    <row r="128" spans="1:17" x14ac:dyDescent="0.2">
      <c r="A128" s="17"/>
      <c r="B128" s="183" t="s">
        <v>875</v>
      </c>
      <c r="C128" s="184">
        <v>25.169499999999999</v>
      </c>
      <c r="D128" s="184">
        <v>25.473299999999998</v>
      </c>
      <c r="E128" s="17"/>
      <c r="F128" s="159"/>
      <c r="G128" s="189"/>
      <c r="J128" s="14"/>
    </row>
    <row r="129" spans="1:10" x14ac:dyDescent="0.2">
      <c r="A129" s="17"/>
      <c r="B129" s="183" t="s">
        <v>191</v>
      </c>
      <c r="C129" s="184">
        <v>25.897099999999998</v>
      </c>
      <c r="D129" s="184">
        <v>26.2072</v>
      </c>
      <c r="E129" s="17"/>
      <c r="F129" s="159"/>
      <c r="G129" s="189"/>
      <c r="J129" s="14"/>
    </row>
    <row r="130" spans="1:10" x14ac:dyDescent="0.2">
      <c r="A130" s="17"/>
      <c r="B130" s="183" t="s">
        <v>876</v>
      </c>
      <c r="C130" s="184">
        <v>24.622599999999998</v>
      </c>
      <c r="D130" s="184">
        <v>24.9175</v>
      </c>
      <c r="E130" s="17"/>
      <c r="F130" s="159"/>
      <c r="G130" s="189"/>
      <c r="J130" s="14"/>
    </row>
    <row r="131" spans="1:10" x14ac:dyDescent="0.2">
      <c r="A131" s="17"/>
      <c r="B131" s="17"/>
      <c r="C131" s="17"/>
      <c r="D131" s="17"/>
      <c r="E131" s="17"/>
      <c r="F131" s="17"/>
      <c r="G131" s="17"/>
      <c r="J131" s="14"/>
    </row>
    <row r="132" spans="1:10" x14ac:dyDescent="0.2">
      <c r="A132" s="17"/>
      <c r="B132" s="265" t="s">
        <v>877</v>
      </c>
      <c r="C132" s="266"/>
      <c r="D132" s="180" t="s">
        <v>182</v>
      </c>
      <c r="E132" s="17"/>
      <c r="F132" s="17"/>
      <c r="G132" s="17"/>
      <c r="J132" s="14"/>
    </row>
    <row r="133" spans="1:10" x14ac:dyDescent="0.2">
      <c r="A133" s="17"/>
      <c r="B133" s="159"/>
      <c r="C133" s="159"/>
      <c r="D133" s="17"/>
      <c r="E133" s="17"/>
      <c r="F133" s="17"/>
      <c r="G133" s="17"/>
      <c r="J133" s="14"/>
    </row>
    <row r="134" spans="1:10" x14ac:dyDescent="0.2">
      <c r="A134" s="17"/>
      <c r="B134" s="265" t="s">
        <v>194</v>
      </c>
      <c r="C134" s="266"/>
      <c r="D134" s="180" t="s">
        <v>182</v>
      </c>
      <c r="E134" s="190"/>
      <c r="F134" s="17"/>
      <c r="G134" s="17"/>
      <c r="J134" s="14"/>
    </row>
    <row r="135" spans="1:10" x14ac:dyDescent="0.2">
      <c r="A135" s="17"/>
      <c r="B135" s="265" t="s">
        <v>195</v>
      </c>
      <c r="C135" s="266"/>
      <c r="D135" s="180" t="s">
        <v>182</v>
      </c>
      <c r="E135" s="190"/>
      <c r="F135" s="17"/>
      <c r="G135" s="17"/>
      <c r="J135" s="14"/>
    </row>
    <row r="136" spans="1:10" x14ac:dyDescent="0.2">
      <c r="A136" s="17"/>
      <c r="B136" s="265" t="s">
        <v>196</v>
      </c>
      <c r="C136" s="266"/>
      <c r="D136" s="180" t="s">
        <v>182</v>
      </c>
      <c r="E136" s="190"/>
      <c r="F136" s="17"/>
      <c r="G136" s="17"/>
      <c r="J136" s="14"/>
    </row>
    <row r="137" spans="1:10" x14ac:dyDescent="0.2">
      <c r="A137" s="17"/>
      <c r="B137" s="265" t="s">
        <v>197</v>
      </c>
      <c r="C137" s="266"/>
      <c r="D137" s="185">
        <v>8.9734441292749767E-2</v>
      </c>
      <c r="E137" s="17"/>
      <c r="F137" s="159"/>
      <c r="G137" s="189"/>
      <c r="J137" s="14"/>
    </row>
  </sheetData>
  <mergeCells count="17">
    <mergeCell ref="A1:H1"/>
    <mergeCell ref="A2:H2"/>
    <mergeCell ref="A3:H3"/>
    <mergeCell ref="B123:C123"/>
    <mergeCell ref="B124:C124"/>
    <mergeCell ref="B121:D121"/>
    <mergeCell ref="B122:C122"/>
    <mergeCell ref="B115:H115"/>
    <mergeCell ref="B116:H116"/>
    <mergeCell ref="B117:H117"/>
    <mergeCell ref="B118:H118"/>
    <mergeCell ref="B119:H119"/>
    <mergeCell ref="B137:C137"/>
    <mergeCell ref="B132:C132"/>
    <mergeCell ref="B134:C134"/>
    <mergeCell ref="B135:C135"/>
    <mergeCell ref="B136:C136"/>
  </mergeCells>
  <hyperlinks>
    <hyperlink ref="I1" location="Index!B11" display="Index" xr:uid="{6A4C84E8-5573-460E-9355-7173E2B428B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1DA74-49B2-4DAC-8724-1748CC146CE0}">
  <sheetPr>
    <outlinePr summaryBelow="0" summaryRight="0"/>
  </sheetPr>
  <dimension ref="A1:Q139"/>
  <sheetViews>
    <sheetView showGridLines="0" workbookViewId="0">
      <selection activeCell="A129" sqref="A1:H1048576"/>
    </sheetView>
  </sheetViews>
  <sheetFormatPr defaultRowHeight="12.75" x14ac:dyDescent="0.2"/>
  <cols>
    <col min="1" max="1" width="6.85546875" customWidth="1"/>
    <col min="2" max="2" width="20.5703125" customWidth="1"/>
    <col min="3" max="3" width="36.85546875" customWidth="1"/>
    <col min="4" max="4" width="17.85546875" customWidth="1"/>
    <col min="5" max="6" width="19.140625" customWidth="1"/>
    <col min="7" max="7" width="16.42578125" customWidth="1"/>
    <col min="9" max="9" width="5.710937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510</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x14ac:dyDescent="0.2">
      <c r="A6" s="163"/>
      <c r="B6" s="163"/>
      <c r="C6" s="164" t="s">
        <v>8</v>
      </c>
      <c r="D6" s="163"/>
      <c r="E6" s="163"/>
      <c r="F6" s="163"/>
      <c r="G6" s="163"/>
      <c r="H6" s="12"/>
      <c r="J6" s="14"/>
    </row>
    <row r="7" spans="1:10" x14ac:dyDescent="0.2">
      <c r="A7" s="165">
        <v>1</v>
      </c>
      <c r="B7" s="166" t="s">
        <v>53</v>
      </c>
      <c r="C7" s="166" t="s">
        <v>54</v>
      </c>
      <c r="D7" s="166" t="s">
        <v>55</v>
      </c>
      <c r="E7" s="167">
        <v>13587</v>
      </c>
      <c r="F7" s="168">
        <v>174.40273199999999</v>
      </c>
      <c r="G7" s="169">
        <v>5.3682000000000001E-2</v>
      </c>
      <c r="H7" s="12"/>
      <c r="J7" s="14"/>
    </row>
    <row r="8" spans="1:10" x14ac:dyDescent="0.2">
      <c r="A8" s="165">
        <v>2</v>
      </c>
      <c r="B8" s="166" t="s">
        <v>32</v>
      </c>
      <c r="C8" s="166" t="s">
        <v>33</v>
      </c>
      <c r="D8" s="166" t="s">
        <v>34</v>
      </c>
      <c r="E8" s="167">
        <v>3632</v>
      </c>
      <c r="F8" s="168">
        <v>172.460072</v>
      </c>
      <c r="G8" s="169">
        <v>5.3084039999999999E-2</v>
      </c>
      <c r="H8" s="12"/>
      <c r="J8" s="14"/>
    </row>
    <row r="9" spans="1:10" x14ac:dyDescent="0.2">
      <c r="A9" s="165">
        <v>3</v>
      </c>
      <c r="B9" s="166" t="s">
        <v>98</v>
      </c>
      <c r="C9" s="166" t="s">
        <v>99</v>
      </c>
      <c r="D9" s="166" t="s">
        <v>34</v>
      </c>
      <c r="E9" s="167">
        <v>3930</v>
      </c>
      <c r="F9" s="168">
        <v>161.12214</v>
      </c>
      <c r="G9" s="169">
        <v>4.959417E-2</v>
      </c>
      <c r="H9" s="12"/>
      <c r="J9" s="14"/>
    </row>
    <row r="10" spans="1:10" x14ac:dyDescent="0.2">
      <c r="A10" s="165">
        <v>4</v>
      </c>
      <c r="B10" s="166" t="s">
        <v>370</v>
      </c>
      <c r="C10" s="166" t="s">
        <v>371</v>
      </c>
      <c r="D10" s="166" t="s">
        <v>255</v>
      </c>
      <c r="E10" s="167">
        <v>3743</v>
      </c>
      <c r="F10" s="168">
        <v>135.92143050000001</v>
      </c>
      <c r="G10" s="169">
        <v>4.1837270000000003E-2</v>
      </c>
      <c r="H10" s="12"/>
      <c r="J10" s="14"/>
    </row>
    <row r="11" spans="1:10" x14ac:dyDescent="0.2">
      <c r="A11" s="165">
        <v>5</v>
      </c>
      <c r="B11" s="166" t="s">
        <v>414</v>
      </c>
      <c r="C11" s="166" t="s">
        <v>415</v>
      </c>
      <c r="D11" s="166" t="s">
        <v>47</v>
      </c>
      <c r="E11" s="167">
        <v>141618</v>
      </c>
      <c r="F11" s="168">
        <v>131.13826800000001</v>
      </c>
      <c r="G11" s="169">
        <v>4.0364990000000003E-2</v>
      </c>
      <c r="H11" s="12"/>
      <c r="J11" s="14"/>
    </row>
    <row r="12" spans="1:10" ht="15" x14ac:dyDescent="0.2">
      <c r="A12" s="165">
        <v>6</v>
      </c>
      <c r="B12" s="166" t="s">
        <v>412</v>
      </c>
      <c r="C12" s="166" t="s">
        <v>413</v>
      </c>
      <c r="D12" s="166" t="s">
        <v>66</v>
      </c>
      <c r="E12" s="167">
        <v>6658</v>
      </c>
      <c r="F12" s="168">
        <v>130.972847</v>
      </c>
      <c r="G12" s="169">
        <v>4.0314080000000002E-2</v>
      </c>
      <c r="H12" s="12"/>
      <c r="J12" s="62"/>
    </row>
    <row r="13" spans="1:10" x14ac:dyDescent="0.2">
      <c r="A13" s="165">
        <v>7</v>
      </c>
      <c r="B13" s="166" t="s">
        <v>418</v>
      </c>
      <c r="C13" s="166" t="s">
        <v>419</v>
      </c>
      <c r="D13" s="166" t="s">
        <v>282</v>
      </c>
      <c r="E13" s="167">
        <v>31050</v>
      </c>
      <c r="F13" s="168">
        <v>125.10045</v>
      </c>
      <c r="G13" s="169">
        <v>3.8506520000000002E-2</v>
      </c>
      <c r="H13" s="12"/>
      <c r="J13" s="14"/>
    </row>
    <row r="14" spans="1:10" x14ac:dyDescent="0.2">
      <c r="A14" s="165">
        <v>8</v>
      </c>
      <c r="B14" s="166" t="s">
        <v>426</v>
      </c>
      <c r="C14" s="166" t="s">
        <v>427</v>
      </c>
      <c r="D14" s="166" t="s">
        <v>255</v>
      </c>
      <c r="E14" s="167">
        <v>4435</v>
      </c>
      <c r="F14" s="168">
        <v>109.424755</v>
      </c>
      <c r="G14" s="169">
        <v>3.3681469999999998E-2</v>
      </c>
      <c r="H14" s="12"/>
      <c r="J14" s="14"/>
    </row>
    <row r="15" spans="1:10" x14ac:dyDescent="0.2">
      <c r="A15" s="165">
        <v>9</v>
      </c>
      <c r="B15" s="166" t="s">
        <v>145</v>
      </c>
      <c r="C15" s="166" t="s">
        <v>146</v>
      </c>
      <c r="D15" s="166" t="s">
        <v>66</v>
      </c>
      <c r="E15" s="167">
        <v>36188</v>
      </c>
      <c r="F15" s="168">
        <v>106.95363399999999</v>
      </c>
      <c r="G15" s="169">
        <v>3.2920850000000002E-2</v>
      </c>
      <c r="H15" s="12"/>
      <c r="J15" s="14"/>
    </row>
    <row r="16" spans="1:10" x14ac:dyDescent="0.2">
      <c r="A16" s="165">
        <v>10</v>
      </c>
      <c r="B16" s="166" t="s">
        <v>420</v>
      </c>
      <c r="C16" s="166" t="s">
        <v>421</v>
      </c>
      <c r="D16" s="166" t="s">
        <v>47</v>
      </c>
      <c r="E16" s="167">
        <v>206538</v>
      </c>
      <c r="F16" s="168">
        <v>102.752655</v>
      </c>
      <c r="G16" s="169">
        <v>3.1627759999999998E-2</v>
      </c>
      <c r="H16" s="12"/>
      <c r="J16" s="14" t="s">
        <v>1052</v>
      </c>
    </row>
    <row r="17" spans="1:10" x14ac:dyDescent="0.2">
      <c r="A17" s="165">
        <v>11</v>
      </c>
      <c r="B17" s="166" t="s">
        <v>416</v>
      </c>
      <c r="C17" s="166" t="s">
        <v>417</v>
      </c>
      <c r="D17" s="166" t="s">
        <v>11</v>
      </c>
      <c r="E17" s="167">
        <v>51989</v>
      </c>
      <c r="F17" s="168">
        <v>95.321831500000002</v>
      </c>
      <c r="G17" s="169">
        <v>2.9340519999999998E-2</v>
      </c>
      <c r="H17" s="12"/>
      <c r="J17" s="14"/>
    </row>
    <row r="18" spans="1:10" x14ac:dyDescent="0.2">
      <c r="A18" s="165">
        <v>12</v>
      </c>
      <c r="B18" s="166" t="s">
        <v>431</v>
      </c>
      <c r="C18" s="166" t="s">
        <v>432</v>
      </c>
      <c r="D18" s="166" t="s">
        <v>210</v>
      </c>
      <c r="E18" s="167">
        <v>24965</v>
      </c>
      <c r="F18" s="168">
        <v>90.061237500000004</v>
      </c>
      <c r="G18" s="169">
        <v>2.7721280000000001E-2</v>
      </c>
      <c r="H18" s="12"/>
      <c r="J18" s="14"/>
    </row>
    <row r="19" spans="1:10" x14ac:dyDescent="0.2">
      <c r="A19" s="165">
        <v>13</v>
      </c>
      <c r="B19" s="166" t="s">
        <v>435</v>
      </c>
      <c r="C19" s="166" t="s">
        <v>436</v>
      </c>
      <c r="D19" s="166" t="s">
        <v>74</v>
      </c>
      <c r="E19" s="167">
        <v>12229</v>
      </c>
      <c r="F19" s="168">
        <v>88.929288</v>
      </c>
      <c r="G19" s="169">
        <v>2.7372870000000001E-2</v>
      </c>
      <c r="H19" s="12"/>
      <c r="J19" s="14"/>
    </row>
    <row r="20" spans="1:10" x14ac:dyDescent="0.2">
      <c r="A20" s="165">
        <v>14</v>
      </c>
      <c r="B20" s="166" t="s">
        <v>501</v>
      </c>
      <c r="C20" s="166" t="s">
        <v>502</v>
      </c>
      <c r="D20" s="166" t="s">
        <v>11</v>
      </c>
      <c r="E20" s="167">
        <v>6941</v>
      </c>
      <c r="F20" s="168">
        <v>82.951891000000003</v>
      </c>
      <c r="G20" s="169">
        <v>2.5532989999999998E-2</v>
      </c>
      <c r="H20" s="12"/>
      <c r="J20" s="14"/>
    </row>
    <row r="21" spans="1:10" ht="25.5" x14ac:dyDescent="0.2">
      <c r="A21" s="165">
        <v>15</v>
      </c>
      <c r="B21" s="166" t="s">
        <v>437</v>
      </c>
      <c r="C21" s="166" t="s">
        <v>438</v>
      </c>
      <c r="D21" s="166" t="s">
        <v>77</v>
      </c>
      <c r="E21" s="167">
        <v>2217</v>
      </c>
      <c r="F21" s="168">
        <v>81.572298000000004</v>
      </c>
      <c r="G21" s="169">
        <v>2.5108350000000002E-2</v>
      </c>
      <c r="H21" s="12"/>
      <c r="J21" s="14"/>
    </row>
    <row r="22" spans="1:10" ht="15" x14ac:dyDescent="0.2">
      <c r="A22" s="165">
        <v>16</v>
      </c>
      <c r="B22" s="166" t="s">
        <v>433</v>
      </c>
      <c r="C22" s="166" t="s">
        <v>434</v>
      </c>
      <c r="D22" s="166" t="s">
        <v>250</v>
      </c>
      <c r="E22" s="167">
        <v>5601</v>
      </c>
      <c r="F22" s="168">
        <v>81.295714500000003</v>
      </c>
      <c r="G22" s="169">
        <v>2.5023210000000001E-2</v>
      </c>
      <c r="H22" s="12"/>
      <c r="J22" s="62"/>
    </row>
    <row r="23" spans="1:10" x14ac:dyDescent="0.2">
      <c r="A23" s="165">
        <v>17</v>
      </c>
      <c r="B23" s="166" t="s">
        <v>58</v>
      </c>
      <c r="C23" s="166" t="s">
        <v>59</v>
      </c>
      <c r="D23" s="166" t="s">
        <v>34</v>
      </c>
      <c r="E23" s="167">
        <v>3026</v>
      </c>
      <c r="F23" s="168">
        <v>77.550327999999993</v>
      </c>
      <c r="G23" s="169">
        <v>2.3870369999999998E-2</v>
      </c>
      <c r="H23" s="12"/>
      <c r="J23" s="14"/>
    </row>
    <row r="24" spans="1:10" x14ac:dyDescent="0.2">
      <c r="A24" s="165">
        <v>18</v>
      </c>
      <c r="B24" s="166" t="s">
        <v>428</v>
      </c>
      <c r="C24" s="166" t="s">
        <v>429</v>
      </c>
      <c r="D24" s="166" t="s">
        <v>430</v>
      </c>
      <c r="E24" s="167">
        <v>5857</v>
      </c>
      <c r="F24" s="168">
        <v>76.671058500000001</v>
      </c>
      <c r="G24" s="169">
        <v>2.3599720000000001E-2</v>
      </c>
      <c r="H24" s="12"/>
      <c r="J24" s="14"/>
    </row>
    <row r="25" spans="1:10" x14ac:dyDescent="0.2">
      <c r="A25" s="165">
        <v>19</v>
      </c>
      <c r="B25" s="166" t="s">
        <v>478</v>
      </c>
      <c r="C25" s="166" t="s">
        <v>479</v>
      </c>
      <c r="D25" s="166" t="s">
        <v>250</v>
      </c>
      <c r="E25" s="167">
        <v>22186</v>
      </c>
      <c r="F25" s="168">
        <v>72.404010999999997</v>
      </c>
      <c r="G25" s="169">
        <v>2.228631E-2</v>
      </c>
      <c r="H25" s="12"/>
      <c r="J25" s="14"/>
    </row>
    <row r="26" spans="1:10" x14ac:dyDescent="0.2">
      <c r="A26" s="165">
        <v>20</v>
      </c>
      <c r="B26" s="166" t="s">
        <v>439</v>
      </c>
      <c r="C26" s="166" t="s">
        <v>440</v>
      </c>
      <c r="D26" s="166" t="s">
        <v>47</v>
      </c>
      <c r="E26" s="167">
        <v>20982</v>
      </c>
      <c r="F26" s="168">
        <v>69.198635999999993</v>
      </c>
      <c r="G26" s="169">
        <v>2.1299680000000001E-2</v>
      </c>
      <c r="H26" s="12"/>
      <c r="J26" s="14"/>
    </row>
    <row r="27" spans="1:10" x14ac:dyDescent="0.2">
      <c r="A27" s="165">
        <v>21</v>
      </c>
      <c r="B27" s="166" t="s">
        <v>221</v>
      </c>
      <c r="C27" s="166" t="s">
        <v>222</v>
      </c>
      <c r="D27" s="166" t="s">
        <v>74</v>
      </c>
      <c r="E27" s="167">
        <v>601</v>
      </c>
      <c r="F27" s="168">
        <v>69.177804499999993</v>
      </c>
      <c r="G27" s="169">
        <v>2.1293260000000001E-2</v>
      </c>
      <c r="H27" s="12"/>
      <c r="J27" s="14"/>
    </row>
    <row r="28" spans="1:10" x14ac:dyDescent="0.2">
      <c r="A28" s="165">
        <v>22</v>
      </c>
      <c r="B28" s="166" t="s">
        <v>441</v>
      </c>
      <c r="C28" s="166" t="s">
        <v>442</v>
      </c>
      <c r="D28" s="166" t="s">
        <v>250</v>
      </c>
      <c r="E28" s="167">
        <v>8090</v>
      </c>
      <c r="F28" s="168">
        <v>67.187449999999998</v>
      </c>
      <c r="G28" s="169">
        <v>2.068062E-2</v>
      </c>
      <c r="H28" s="12"/>
      <c r="J28" s="14"/>
    </row>
    <row r="29" spans="1:10" ht="25.5" x14ac:dyDescent="0.2">
      <c r="A29" s="165">
        <v>23</v>
      </c>
      <c r="B29" s="166" t="s">
        <v>295</v>
      </c>
      <c r="C29" s="166" t="s">
        <v>296</v>
      </c>
      <c r="D29" s="166" t="s">
        <v>213</v>
      </c>
      <c r="E29" s="167">
        <v>15078</v>
      </c>
      <c r="F29" s="168">
        <v>63.169280999999998</v>
      </c>
      <c r="G29" s="169">
        <v>1.9443809999999999E-2</v>
      </c>
      <c r="H29" s="12"/>
      <c r="J29" s="14"/>
    </row>
    <row r="30" spans="1:10" x14ac:dyDescent="0.2">
      <c r="A30" s="165">
        <v>24</v>
      </c>
      <c r="B30" s="166" t="s">
        <v>453</v>
      </c>
      <c r="C30" s="166" t="s">
        <v>454</v>
      </c>
      <c r="D30" s="166" t="s">
        <v>66</v>
      </c>
      <c r="E30" s="167">
        <v>9198</v>
      </c>
      <c r="F30" s="168">
        <v>59.727212999999999</v>
      </c>
      <c r="G30" s="169">
        <v>1.8384330000000001E-2</v>
      </c>
      <c r="H30" s="12"/>
      <c r="J30" s="14"/>
    </row>
    <row r="31" spans="1:10" ht="25.5" x14ac:dyDescent="0.2">
      <c r="A31" s="165">
        <v>25</v>
      </c>
      <c r="B31" s="166" t="s">
        <v>314</v>
      </c>
      <c r="C31" s="166" t="s">
        <v>315</v>
      </c>
      <c r="D31" s="166" t="s">
        <v>309</v>
      </c>
      <c r="E31" s="167">
        <v>1852</v>
      </c>
      <c r="F31" s="168">
        <v>59.030647999999999</v>
      </c>
      <c r="G31" s="169">
        <v>1.8169919999999999E-2</v>
      </c>
      <c r="H31" s="12"/>
      <c r="J31" s="14"/>
    </row>
    <row r="32" spans="1:10" x14ac:dyDescent="0.2">
      <c r="A32" s="165">
        <v>26</v>
      </c>
      <c r="B32" s="166" t="s">
        <v>449</v>
      </c>
      <c r="C32" s="166" t="s">
        <v>450</v>
      </c>
      <c r="D32" s="166" t="s">
        <v>332</v>
      </c>
      <c r="E32" s="167">
        <v>4552</v>
      </c>
      <c r="F32" s="168">
        <v>51.767620000000001</v>
      </c>
      <c r="G32" s="169">
        <v>1.5934319999999998E-2</v>
      </c>
      <c r="H32" s="12"/>
      <c r="J32" s="14"/>
    </row>
    <row r="33" spans="1:10" x14ac:dyDescent="0.2">
      <c r="A33" s="165">
        <v>27</v>
      </c>
      <c r="B33" s="166" t="s">
        <v>463</v>
      </c>
      <c r="C33" s="166" t="s">
        <v>464</v>
      </c>
      <c r="D33" s="166" t="s">
        <v>74</v>
      </c>
      <c r="E33" s="167">
        <v>6095</v>
      </c>
      <c r="F33" s="168">
        <v>49.854052500000002</v>
      </c>
      <c r="G33" s="169">
        <v>1.5345320000000001E-2</v>
      </c>
      <c r="H33" s="12"/>
      <c r="J33" s="14"/>
    </row>
    <row r="34" spans="1:10" ht="25.5" x14ac:dyDescent="0.2">
      <c r="A34" s="165">
        <v>28</v>
      </c>
      <c r="B34" s="166" t="s">
        <v>123</v>
      </c>
      <c r="C34" s="166" t="s">
        <v>124</v>
      </c>
      <c r="D34" s="166" t="s">
        <v>26</v>
      </c>
      <c r="E34" s="167">
        <v>1255</v>
      </c>
      <c r="F34" s="168">
        <v>48.596737500000003</v>
      </c>
      <c r="G34" s="169">
        <v>1.4958310000000001E-2</v>
      </c>
      <c r="H34" s="12"/>
      <c r="J34" s="14"/>
    </row>
    <row r="35" spans="1:10" x14ac:dyDescent="0.2">
      <c r="A35" s="165">
        <v>29</v>
      </c>
      <c r="B35" s="166" t="s">
        <v>443</v>
      </c>
      <c r="C35" s="166" t="s">
        <v>444</v>
      </c>
      <c r="D35" s="166" t="s">
        <v>74</v>
      </c>
      <c r="E35" s="167">
        <v>38726</v>
      </c>
      <c r="F35" s="168">
        <v>43.895921000000001</v>
      </c>
      <c r="G35" s="169">
        <v>1.351138E-2</v>
      </c>
      <c r="H35" s="12"/>
      <c r="J35" s="14"/>
    </row>
    <row r="36" spans="1:10" x14ac:dyDescent="0.2">
      <c r="A36" s="165">
        <v>30</v>
      </c>
      <c r="B36" s="166" t="s">
        <v>461</v>
      </c>
      <c r="C36" s="166" t="s">
        <v>462</v>
      </c>
      <c r="D36" s="166" t="s">
        <v>66</v>
      </c>
      <c r="E36" s="167">
        <v>9015</v>
      </c>
      <c r="F36" s="168">
        <v>43.335104999999999</v>
      </c>
      <c r="G36" s="169">
        <v>1.333876E-2</v>
      </c>
      <c r="H36" s="12"/>
      <c r="J36" s="14"/>
    </row>
    <row r="37" spans="1:10" ht="25.5" x14ac:dyDescent="0.2">
      <c r="A37" s="165">
        <v>31</v>
      </c>
      <c r="B37" s="166" t="s">
        <v>505</v>
      </c>
      <c r="C37" s="166" t="s">
        <v>506</v>
      </c>
      <c r="D37" s="166" t="s">
        <v>66</v>
      </c>
      <c r="E37" s="167">
        <v>2262</v>
      </c>
      <c r="F37" s="168">
        <v>40.745406000000003</v>
      </c>
      <c r="G37" s="169">
        <v>1.254163E-2</v>
      </c>
      <c r="H37" s="12"/>
      <c r="J37" s="14"/>
    </row>
    <row r="38" spans="1:10" ht="25.5" x14ac:dyDescent="0.2">
      <c r="A38" s="165">
        <v>32</v>
      </c>
      <c r="B38" s="166" t="s">
        <v>465</v>
      </c>
      <c r="C38" s="166" t="s">
        <v>466</v>
      </c>
      <c r="D38" s="166" t="s">
        <v>467</v>
      </c>
      <c r="E38" s="167">
        <v>9776</v>
      </c>
      <c r="F38" s="168">
        <v>39.548808000000001</v>
      </c>
      <c r="G38" s="169">
        <v>1.217331E-2</v>
      </c>
      <c r="H38" s="12"/>
      <c r="J38" s="14"/>
    </row>
    <row r="39" spans="1:10" x14ac:dyDescent="0.2">
      <c r="A39" s="165">
        <v>33</v>
      </c>
      <c r="B39" s="166" t="s">
        <v>289</v>
      </c>
      <c r="C39" s="166" t="s">
        <v>290</v>
      </c>
      <c r="D39" s="166" t="s">
        <v>74</v>
      </c>
      <c r="E39" s="167">
        <v>3287</v>
      </c>
      <c r="F39" s="168">
        <v>35.647514999999999</v>
      </c>
      <c r="G39" s="169">
        <v>1.097248E-2</v>
      </c>
      <c r="H39" s="12"/>
      <c r="J39" s="14"/>
    </row>
    <row r="40" spans="1:10" ht="25.5" x14ac:dyDescent="0.2">
      <c r="A40" s="165">
        <v>34</v>
      </c>
      <c r="B40" s="166" t="s">
        <v>503</v>
      </c>
      <c r="C40" s="166" t="s">
        <v>504</v>
      </c>
      <c r="D40" s="166" t="s">
        <v>495</v>
      </c>
      <c r="E40" s="167">
        <v>6151</v>
      </c>
      <c r="F40" s="168">
        <v>35.232928000000001</v>
      </c>
      <c r="G40" s="169">
        <v>1.084487E-2</v>
      </c>
      <c r="H40" s="12"/>
      <c r="J40" s="14"/>
    </row>
    <row r="41" spans="1:10" x14ac:dyDescent="0.2">
      <c r="A41" s="165">
        <v>35</v>
      </c>
      <c r="B41" s="166" t="s">
        <v>457</v>
      </c>
      <c r="C41" s="166" t="s">
        <v>458</v>
      </c>
      <c r="D41" s="166" t="s">
        <v>66</v>
      </c>
      <c r="E41" s="167">
        <v>4636</v>
      </c>
      <c r="F41" s="168">
        <v>35.154788000000003</v>
      </c>
      <c r="G41" s="169">
        <v>1.082081E-2</v>
      </c>
      <c r="H41" s="12"/>
      <c r="J41" s="14"/>
    </row>
    <row r="42" spans="1:10" x14ac:dyDescent="0.2">
      <c r="A42" s="165">
        <v>36</v>
      </c>
      <c r="B42" s="166" t="s">
        <v>459</v>
      </c>
      <c r="C42" s="166" t="s">
        <v>460</v>
      </c>
      <c r="D42" s="166" t="s">
        <v>210</v>
      </c>
      <c r="E42" s="167">
        <v>9156</v>
      </c>
      <c r="F42" s="168">
        <v>33.323262</v>
      </c>
      <c r="G42" s="169">
        <v>1.025706E-2</v>
      </c>
      <c r="H42" s="12"/>
      <c r="J42" s="14"/>
    </row>
    <row r="43" spans="1:10" x14ac:dyDescent="0.2">
      <c r="A43" s="165">
        <v>37</v>
      </c>
      <c r="B43" s="166" t="s">
        <v>361</v>
      </c>
      <c r="C43" s="166" t="s">
        <v>362</v>
      </c>
      <c r="D43" s="166" t="s">
        <v>110</v>
      </c>
      <c r="E43" s="167">
        <v>19513</v>
      </c>
      <c r="F43" s="168">
        <v>32.625736000000003</v>
      </c>
      <c r="G43" s="169">
        <v>1.004236E-2</v>
      </c>
      <c r="H43" s="12"/>
      <c r="J43" s="14"/>
    </row>
    <row r="44" spans="1:10" x14ac:dyDescent="0.2">
      <c r="A44" s="165">
        <v>38</v>
      </c>
      <c r="B44" s="166" t="s">
        <v>422</v>
      </c>
      <c r="C44" s="166" t="s">
        <v>423</v>
      </c>
      <c r="D44" s="166" t="s">
        <v>34</v>
      </c>
      <c r="E44" s="167">
        <v>2350</v>
      </c>
      <c r="F44" s="168">
        <v>29.704000000000001</v>
      </c>
      <c r="G44" s="169">
        <v>9.1430399999999998E-3</v>
      </c>
      <c r="H44" s="12"/>
      <c r="J44" s="14"/>
    </row>
    <row r="45" spans="1:10" x14ac:dyDescent="0.2">
      <c r="A45" s="165">
        <v>39</v>
      </c>
      <c r="B45" s="166" t="s">
        <v>135</v>
      </c>
      <c r="C45" s="166" t="s">
        <v>136</v>
      </c>
      <c r="D45" s="166" t="s">
        <v>34</v>
      </c>
      <c r="E45" s="167">
        <v>3949</v>
      </c>
      <c r="F45" s="168">
        <v>27.9253535</v>
      </c>
      <c r="G45" s="169">
        <v>8.5955600000000004E-3</v>
      </c>
      <c r="H45" s="12"/>
      <c r="J45" s="14"/>
    </row>
    <row r="46" spans="1:10" x14ac:dyDescent="0.2">
      <c r="A46" s="165">
        <v>40</v>
      </c>
      <c r="B46" s="166" t="s">
        <v>472</v>
      </c>
      <c r="C46" s="166" t="s">
        <v>473</v>
      </c>
      <c r="D46" s="166" t="s">
        <v>102</v>
      </c>
      <c r="E46" s="167">
        <v>2121</v>
      </c>
      <c r="F46" s="168">
        <v>25.584562500000001</v>
      </c>
      <c r="G46" s="169">
        <v>7.8750499999999998E-3</v>
      </c>
      <c r="H46" s="12"/>
      <c r="J46" s="14"/>
    </row>
    <row r="47" spans="1:10" ht="25.5" x14ac:dyDescent="0.2">
      <c r="A47" s="165">
        <v>41</v>
      </c>
      <c r="B47" s="166" t="s">
        <v>470</v>
      </c>
      <c r="C47" s="166" t="s">
        <v>471</v>
      </c>
      <c r="D47" s="166" t="s">
        <v>213</v>
      </c>
      <c r="E47" s="167">
        <v>536</v>
      </c>
      <c r="F47" s="168">
        <v>25.196823999999999</v>
      </c>
      <c r="G47" s="169">
        <v>7.7556999999999999E-3</v>
      </c>
      <c r="H47" s="12"/>
      <c r="J47" s="14"/>
    </row>
    <row r="48" spans="1:10" x14ac:dyDescent="0.2">
      <c r="A48" s="165">
        <v>42</v>
      </c>
      <c r="B48" s="166" t="s">
        <v>474</v>
      </c>
      <c r="C48" s="166" t="s">
        <v>475</v>
      </c>
      <c r="D48" s="166" t="s">
        <v>66</v>
      </c>
      <c r="E48" s="167">
        <v>6110</v>
      </c>
      <c r="F48" s="168">
        <v>23.966474999999999</v>
      </c>
      <c r="G48" s="169">
        <v>7.3769999999999999E-3</v>
      </c>
      <c r="H48" s="12"/>
      <c r="J48" s="14"/>
    </row>
    <row r="49" spans="1:10" ht="25.5" x14ac:dyDescent="0.2">
      <c r="A49" s="165">
        <v>43</v>
      </c>
      <c r="B49" s="166" t="s">
        <v>451</v>
      </c>
      <c r="C49" s="166" t="s">
        <v>452</v>
      </c>
      <c r="D49" s="166" t="s">
        <v>218</v>
      </c>
      <c r="E49" s="167">
        <v>2505</v>
      </c>
      <c r="F49" s="168">
        <v>16.734652499999999</v>
      </c>
      <c r="G49" s="169">
        <v>5.1510100000000001E-3</v>
      </c>
      <c r="H49" s="12"/>
      <c r="J49" s="14"/>
    </row>
    <row r="50" spans="1:10" x14ac:dyDescent="0.2">
      <c r="A50" s="165">
        <v>44</v>
      </c>
      <c r="B50" s="166" t="s">
        <v>476</v>
      </c>
      <c r="C50" s="166" t="s">
        <v>477</v>
      </c>
      <c r="D50" s="166" t="s">
        <v>34</v>
      </c>
      <c r="E50" s="167">
        <v>601</v>
      </c>
      <c r="F50" s="168">
        <v>9.2563014999999993</v>
      </c>
      <c r="G50" s="169">
        <v>2.8491300000000001E-3</v>
      </c>
      <c r="H50" s="12"/>
      <c r="J50" s="14"/>
    </row>
    <row r="51" spans="1:10" x14ac:dyDescent="0.2">
      <c r="A51" s="165">
        <v>45</v>
      </c>
      <c r="B51" s="166" t="s">
        <v>480</v>
      </c>
      <c r="C51" s="166" t="s">
        <v>481</v>
      </c>
      <c r="D51" s="166" t="s">
        <v>400</v>
      </c>
      <c r="E51" s="167">
        <v>912</v>
      </c>
      <c r="F51" s="168">
        <v>8.3388720000000003</v>
      </c>
      <c r="G51" s="169">
        <v>2.56675E-3</v>
      </c>
      <c r="H51" s="12"/>
      <c r="J51" s="14"/>
    </row>
    <row r="52" spans="1:10" x14ac:dyDescent="0.2">
      <c r="A52" s="163"/>
      <c r="B52" s="163"/>
      <c r="C52" s="164" t="s">
        <v>150</v>
      </c>
      <c r="D52" s="163"/>
      <c r="E52" s="163" t="s">
        <v>151</v>
      </c>
      <c r="F52" s="170">
        <v>3140.9325939999999</v>
      </c>
      <c r="G52" s="171">
        <v>0.96679424000000003</v>
      </c>
      <c r="H52" s="12"/>
      <c r="J52" s="14"/>
    </row>
    <row r="53" spans="1:10" x14ac:dyDescent="0.2">
      <c r="A53" s="163"/>
      <c r="B53" s="163"/>
      <c r="C53" s="172"/>
      <c r="D53" s="163"/>
      <c r="E53" s="163"/>
      <c r="F53" s="173"/>
      <c r="G53" s="173"/>
      <c r="H53" s="12"/>
      <c r="J53" s="14"/>
    </row>
    <row r="54" spans="1:10" x14ac:dyDescent="0.2">
      <c r="A54" s="163"/>
      <c r="B54" s="163"/>
      <c r="C54" s="164" t="s">
        <v>152</v>
      </c>
      <c r="D54" s="163"/>
      <c r="E54" s="163"/>
      <c r="F54" s="163"/>
      <c r="G54" s="163"/>
      <c r="H54" s="12"/>
      <c r="J54" s="14"/>
    </row>
    <row r="55" spans="1:10" x14ac:dyDescent="0.2">
      <c r="A55" s="163"/>
      <c r="B55" s="163"/>
      <c r="C55" s="164" t="s">
        <v>150</v>
      </c>
      <c r="D55" s="163"/>
      <c r="E55" s="163" t="s">
        <v>151</v>
      </c>
      <c r="F55" s="174" t="s">
        <v>153</v>
      </c>
      <c r="G55" s="171">
        <v>0</v>
      </c>
      <c r="H55" s="12"/>
      <c r="J55" s="14"/>
    </row>
    <row r="56" spans="1:10" x14ac:dyDescent="0.2">
      <c r="A56" s="163"/>
      <c r="B56" s="163"/>
      <c r="C56" s="172"/>
      <c r="D56" s="163"/>
      <c r="E56" s="163"/>
      <c r="F56" s="173"/>
      <c r="G56" s="173"/>
      <c r="H56" s="12"/>
      <c r="J56" s="14"/>
    </row>
    <row r="57" spans="1:10" x14ac:dyDescent="0.2">
      <c r="A57" s="163"/>
      <c r="B57" s="163"/>
      <c r="C57" s="164" t="s">
        <v>154</v>
      </c>
      <c r="D57" s="163"/>
      <c r="E57" s="163"/>
      <c r="F57" s="163"/>
      <c r="G57" s="163"/>
      <c r="H57" s="12"/>
      <c r="J57" s="14"/>
    </row>
    <row r="58" spans="1:10" x14ac:dyDescent="0.2">
      <c r="A58" s="163"/>
      <c r="B58" s="163"/>
      <c r="C58" s="164" t="s">
        <v>150</v>
      </c>
      <c r="D58" s="163"/>
      <c r="E58" s="163" t="s">
        <v>151</v>
      </c>
      <c r="F58" s="174" t="s">
        <v>153</v>
      </c>
      <c r="G58" s="171">
        <v>0</v>
      </c>
      <c r="H58" s="12"/>
      <c r="J58" s="14"/>
    </row>
    <row r="59" spans="1:10" x14ac:dyDescent="0.2">
      <c r="A59" s="163"/>
      <c r="B59" s="163"/>
      <c r="C59" s="172"/>
      <c r="D59" s="163"/>
      <c r="E59" s="163"/>
      <c r="F59" s="173"/>
      <c r="G59" s="173"/>
      <c r="H59" s="12"/>
      <c r="J59" s="14"/>
    </row>
    <row r="60" spans="1:10" x14ac:dyDescent="0.2">
      <c r="A60" s="163"/>
      <c r="B60" s="163"/>
      <c r="C60" s="164" t="s">
        <v>155</v>
      </c>
      <c r="D60" s="163"/>
      <c r="E60" s="163"/>
      <c r="F60" s="163"/>
      <c r="G60" s="163"/>
      <c r="H60" s="12"/>
      <c r="J60" s="14"/>
    </row>
    <row r="61" spans="1:10" ht="25.5" x14ac:dyDescent="0.2">
      <c r="A61" s="165">
        <v>1</v>
      </c>
      <c r="B61" s="166" t="s">
        <v>333</v>
      </c>
      <c r="C61" s="166" t="s">
        <v>1183</v>
      </c>
      <c r="D61" s="166" t="s">
        <v>34</v>
      </c>
      <c r="E61" s="167">
        <v>69</v>
      </c>
      <c r="F61" s="168">
        <v>6.9013110000000003E-3</v>
      </c>
      <c r="G61" s="175" t="s">
        <v>149</v>
      </c>
      <c r="H61" s="12"/>
      <c r="J61" s="14"/>
    </row>
    <row r="62" spans="1:10" x14ac:dyDescent="0.2">
      <c r="A62" s="163"/>
      <c r="B62" s="163"/>
      <c r="C62" s="164" t="s">
        <v>150</v>
      </c>
      <c r="D62" s="163"/>
      <c r="E62" s="163" t="s">
        <v>151</v>
      </c>
      <c r="F62" s="170">
        <v>6.9013110000000003E-3</v>
      </c>
      <c r="G62" s="171">
        <v>2.12E-6</v>
      </c>
      <c r="H62" s="12"/>
      <c r="J62" s="14"/>
    </row>
    <row r="63" spans="1:10" x14ac:dyDescent="0.2">
      <c r="A63" s="163"/>
      <c r="B63" s="163"/>
      <c r="C63" s="172"/>
      <c r="D63" s="163"/>
      <c r="E63" s="163"/>
      <c r="F63" s="173"/>
      <c r="G63" s="173"/>
      <c r="H63" s="12"/>
      <c r="J63" s="14"/>
    </row>
    <row r="64" spans="1:10" x14ac:dyDescent="0.2">
      <c r="A64" s="163"/>
      <c r="B64" s="163"/>
      <c r="C64" s="164" t="s">
        <v>156</v>
      </c>
      <c r="D64" s="163"/>
      <c r="E64" s="163"/>
      <c r="F64" s="173"/>
      <c r="G64" s="173"/>
      <c r="H64" s="12"/>
      <c r="J64" s="14"/>
    </row>
    <row r="65" spans="1:10" x14ac:dyDescent="0.2">
      <c r="A65" s="163"/>
      <c r="B65" s="163"/>
      <c r="C65" s="164" t="s">
        <v>150</v>
      </c>
      <c r="D65" s="163"/>
      <c r="E65" s="163" t="s">
        <v>151</v>
      </c>
      <c r="F65" s="174" t="s">
        <v>153</v>
      </c>
      <c r="G65" s="171">
        <v>0</v>
      </c>
      <c r="H65" s="12"/>
      <c r="J65" s="14"/>
    </row>
    <row r="66" spans="1:10" x14ac:dyDescent="0.2">
      <c r="A66" s="163"/>
      <c r="B66" s="163"/>
      <c r="C66" s="172"/>
      <c r="D66" s="163"/>
      <c r="E66" s="163"/>
      <c r="F66" s="173"/>
      <c r="G66" s="173"/>
      <c r="H66" s="12"/>
      <c r="J66" s="14"/>
    </row>
    <row r="67" spans="1:10" x14ac:dyDescent="0.2">
      <c r="A67" s="163"/>
      <c r="B67" s="163"/>
      <c r="C67" s="164" t="s">
        <v>157</v>
      </c>
      <c r="D67" s="163"/>
      <c r="E67" s="163"/>
      <c r="F67" s="173"/>
      <c r="G67" s="173"/>
      <c r="H67" s="12"/>
      <c r="J67" s="14"/>
    </row>
    <row r="68" spans="1:10" x14ac:dyDescent="0.2">
      <c r="A68" s="163"/>
      <c r="B68" s="163"/>
      <c r="C68" s="164" t="s">
        <v>150</v>
      </c>
      <c r="D68" s="163"/>
      <c r="E68" s="163" t="s">
        <v>151</v>
      </c>
      <c r="F68" s="174" t="s">
        <v>153</v>
      </c>
      <c r="G68" s="171">
        <v>0</v>
      </c>
      <c r="H68" s="12"/>
      <c r="J68" s="14"/>
    </row>
    <row r="69" spans="1:10" x14ac:dyDescent="0.2">
      <c r="A69" s="163"/>
      <c r="B69" s="163"/>
      <c r="C69" s="172"/>
      <c r="D69" s="163"/>
      <c r="E69" s="163"/>
      <c r="F69" s="173"/>
      <c r="G69" s="173"/>
      <c r="H69" s="12"/>
      <c r="J69" s="14"/>
    </row>
    <row r="70" spans="1:10" x14ac:dyDescent="0.2">
      <c r="A70" s="163"/>
      <c r="B70" s="163"/>
      <c r="C70" s="164" t="s">
        <v>158</v>
      </c>
      <c r="D70" s="163"/>
      <c r="E70" s="163"/>
      <c r="F70" s="170">
        <v>3140.939495311</v>
      </c>
      <c r="G70" s="171">
        <v>0.96679636000000002</v>
      </c>
      <c r="H70" s="12"/>
      <c r="J70" s="14"/>
    </row>
    <row r="71" spans="1:10" x14ac:dyDescent="0.2">
      <c r="A71" s="163"/>
      <c r="B71" s="163"/>
      <c r="C71" s="172"/>
      <c r="D71" s="163"/>
      <c r="E71" s="163"/>
      <c r="F71" s="173"/>
      <c r="G71" s="173"/>
      <c r="H71" s="12"/>
      <c r="J71" s="14"/>
    </row>
    <row r="72" spans="1:10" x14ac:dyDescent="0.2">
      <c r="A72" s="163"/>
      <c r="B72" s="163"/>
      <c r="C72" s="164" t="s">
        <v>159</v>
      </c>
      <c r="D72" s="163"/>
      <c r="E72" s="163"/>
      <c r="F72" s="173"/>
      <c r="G72" s="173"/>
      <c r="H72" s="12"/>
      <c r="J72" s="14"/>
    </row>
    <row r="73" spans="1:10" x14ac:dyDescent="0.2">
      <c r="A73" s="163"/>
      <c r="B73" s="163"/>
      <c r="C73" s="164" t="s">
        <v>8</v>
      </c>
      <c r="D73" s="163"/>
      <c r="E73" s="163"/>
      <c r="F73" s="173"/>
      <c r="G73" s="173"/>
      <c r="H73" s="12"/>
      <c r="J73" s="14"/>
    </row>
    <row r="74" spans="1:10" x14ac:dyDescent="0.2">
      <c r="A74" s="163"/>
      <c r="B74" s="163"/>
      <c r="C74" s="164" t="s">
        <v>150</v>
      </c>
      <c r="D74" s="163"/>
      <c r="E74" s="163" t="s">
        <v>151</v>
      </c>
      <c r="F74" s="174" t="s">
        <v>153</v>
      </c>
      <c r="G74" s="171">
        <v>0</v>
      </c>
      <c r="H74" s="12"/>
      <c r="J74" s="14"/>
    </row>
    <row r="75" spans="1:10" x14ac:dyDescent="0.2">
      <c r="A75" s="163"/>
      <c r="B75" s="163"/>
      <c r="C75" s="172"/>
      <c r="D75" s="163"/>
      <c r="E75" s="163"/>
      <c r="F75" s="173"/>
      <c r="G75" s="173"/>
      <c r="H75" s="12"/>
      <c r="J75" s="14"/>
    </row>
    <row r="76" spans="1:10" x14ac:dyDescent="0.2">
      <c r="A76" s="163"/>
      <c r="B76" s="163"/>
      <c r="C76" s="164" t="s">
        <v>160</v>
      </c>
      <c r="D76" s="163"/>
      <c r="E76" s="163"/>
      <c r="F76" s="163"/>
      <c r="G76" s="163"/>
      <c r="H76" s="12"/>
      <c r="J76" s="14"/>
    </row>
    <row r="77" spans="1:10" x14ac:dyDescent="0.2">
      <c r="A77" s="163"/>
      <c r="B77" s="163"/>
      <c r="C77" s="164" t="s">
        <v>150</v>
      </c>
      <c r="D77" s="163"/>
      <c r="E77" s="163" t="s">
        <v>151</v>
      </c>
      <c r="F77" s="174" t="s">
        <v>153</v>
      </c>
      <c r="G77" s="171">
        <v>0</v>
      </c>
      <c r="H77" s="12"/>
      <c r="J77" s="14"/>
    </row>
    <row r="78" spans="1:10" x14ac:dyDescent="0.2">
      <c r="A78" s="163"/>
      <c r="B78" s="163"/>
      <c r="C78" s="172"/>
      <c r="D78" s="163"/>
      <c r="E78" s="163"/>
      <c r="F78" s="173"/>
      <c r="G78" s="173"/>
      <c r="H78" s="12"/>
      <c r="J78" s="14"/>
    </row>
    <row r="79" spans="1:10" x14ac:dyDescent="0.2">
      <c r="A79" s="163"/>
      <c r="B79" s="163"/>
      <c r="C79" s="164" t="s">
        <v>161</v>
      </c>
      <c r="D79" s="163"/>
      <c r="E79" s="163"/>
      <c r="F79" s="163"/>
      <c r="G79" s="163"/>
      <c r="H79" s="12"/>
      <c r="J79" s="14"/>
    </row>
    <row r="80" spans="1:10" x14ac:dyDescent="0.2">
      <c r="A80" s="163"/>
      <c r="B80" s="163"/>
      <c r="C80" s="164" t="s">
        <v>150</v>
      </c>
      <c r="D80" s="163"/>
      <c r="E80" s="163" t="s">
        <v>151</v>
      </c>
      <c r="F80" s="174" t="s">
        <v>153</v>
      </c>
      <c r="G80" s="171">
        <v>0</v>
      </c>
      <c r="H80" s="12"/>
      <c r="J80" s="14"/>
    </row>
    <row r="81" spans="1:10" x14ac:dyDescent="0.2">
      <c r="A81" s="163"/>
      <c r="B81" s="163"/>
      <c r="C81" s="172"/>
      <c r="D81" s="163"/>
      <c r="E81" s="163"/>
      <c r="F81" s="173"/>
      <c r="G81" s="173"/>
      <c r="H81" s="12"/>
      <c r="J81" s="14"/>
    </row>
    <row r="82" spans="1:10" x14ac:dyDescent="0.2">
      <c r="A82" s="163"/>
      <c r="B82" s="163"/>
      <c r="C82" s="164" t="s">
        <v>162</v>
      </c>
      <c r="D82" s="163"/>
      <c r="E82" s="163"/>
      <c r="F82" s="173"/>
      <c r="G82" s="173"/>
      <c r="H82" s="12"/>
      <c r="J82" s="14"/>
    </row>
    <row r="83" spans="1:10" x14ac:dyDescent="0.2">
      <c r="A83" s="163"/>
      <c r="B83" s="163"/>
      <c r="C83" s="164" t="s">
        <v>150</v>
      </c>
      <c r="D83" s="163"/>
      <c r="E83" s="163" t="s">
        <v>151</v>
      </c>
      <c r="F83" s="174" t="s">
        <v>153</v>
      </c>
      <c r="G83" s="171">
        <v>0</v>
      </c>
      <c r="H83" s="12"/>
      <c r="J83" s="14"/>
    </row>
    <row r="84" spans="1:10" x14ac:dyDescent="0.2">
      <c r="A84" s="163"/>
      <c r="B84" s="163"/>
      <c r="C84" s="172"/>
      <c r="D84" s="163"/>
      <c r="E84" s="163"/>
      <c r="F84" s="173"/>
      <c r="G84" s="173"/>
      <c r="H84" s="12"/>
      <c r="J84" s="14"/>
    </row>
    <row r="85" spans="1:10" x14ac:dyDescent="0.2">
      <c r="A85" s="163"/>
      <c r="B85" s="163"/>
      <c r="C85" s="164" t="s">
        <v>163</v>
      </c>
      <c r="D85" s="163"/>
      <c r="E85" s="163"/>
      <c r="F85" s="170">
        <v>0</v>
      </c>
      <c r="G85" s="171">
        <v>0</v>
      </c>
      <c r="H85" s="12"/>
      <c r="J85" s="14"/>
    </row>
    <row r="86" spans="1:10" x14ac:dyDescent="0.2">
      <c r="A86" s="163"/>
      <c r="B86" s="163"/>
      <c r="C86" s="172"/>
      <c r="D86" s="163"/>
      <c r="E86" s="163"/>
      <c r="F86" s="173"/>
      <c r="G86" s="173"/>
      <c r="H86" s="12"/>
      <c r="J86" s="14"/>
    </row>
    <row r="87" spans="1:10" x14ac:dyDescent="0.2">
      <c r="A87" s="163"/>
      <c r="B87" s="163"/>
      <c r="C87" s="164" t="s">
        <v>164</v>
      </c>
      <c r="D87" s="163"/>
      <c r="E87" s="163"/>
      <c r="F87" s="173"/>
      <c r="G87" s="173"/>
      <c r="H87" s="12"/>
      <c r="J87" s="14"/>
    </row>
    <row r="88" spans="1:10" x14ac:dyDescent="0.2">
      <c r="A88" s="163"/>
      <c r="B88" s="163"/>
      <c r="C88" s="164" t="s">
        <v>165</v>
      </c>
      <c r="D88" s="163"/>
      <c r="E88" s="163"/>
      <c r="F88" s="173"/>
      <c r="G88" s="173"/>
      <c r="H88" s="12"/>
      <c r="J88" s="14"/>
    </row>
    <row r="89" spans="1:10" x14ac:dyDescent="0.2">
      <c r="A89" s="163"/>
      <c r="B89" s="163"/>
      <c r="C89" s="164" t="s">
        <v>150</v>
      </c>
      <c r="D89" s="163"/>
      <c r="E89" s="163" t="s">
        <v>151</v>
      </c>
      <c r="F89" s="174" t="s">
        <v>153</v>
      </c>
      <c r="G89" s="171">
        <v>0</v>
      </c>
      <c r="H89" s="12"/>
      <c r="J89" s="14"/>
    </row>
    <row r="90" spans="1:10" x14ac:dyDescent="0.2">
      <c r="A90" s="163"/>
      <c r="B90" s="163"/>
      <c r="C90" s="172"/>
      <c r="D90" s="163"/>
      <c r="E90" s="163"/>
      <c r="F90" s="173"/>
      <c r="G90" s="173"/>
      <c r="H90" s="12"/>
      <c r="J90" s="14"/>
    </row>
    <row r="91" spans="1:10" x14ac:dyDescent="0.2">
      <c r="A91" s="163"/>
      <c r="B91" s="163"/>
      <c r="C91" s="164" t="s">
        <v>166</v>
      </c>
      <c r="D91" s="163"/>
      <c r="E91" s="163"/>
      <c r="F91" s="173"/>
      <c r="G91" s="173"/>
      <c r="H91" s="12"/>
      <c r="J91" s="14"/>
    </row>
    <row r="92" spans="1:10" x14ac:dyDescent="0.2">
      <c r="A92" s="163"/>
      <c r="B92" s="163"/>
      <c r="C92" s="164" t="s">
        <v>150</v>
      </c>
      <c r="D92" s="163"/>
      <c r="E92" s="163" t="s">
        <v>151</v>
      </c>
      <c r="F92" s="174" t="s">
        <v>153</v>
      </c>
      <c r="G92" s="171">
        <v>0</v>
      </c>
      <c r="H92" s="12"/>
      <c r="J92" s="14"/>
    </row>
    <row r="93" spans="1:10" x14ac:dyDescent="0.2">
      <c r="A93" s="163"/>
      <c r="B93" s="163"/>
      <c r="C93" s="172"/>
      <c r="D93" s="163"/>
      <c r="E93" s="163"/>
      <c r="F93" s="173"/>
      <c r="G93" s="173"/>
      <c r="H93" s="12"/>
      <c r="J93" s="14"/>
    </row>
    <row r="94" spans="1:10" x14ac:dyDescent="0.2">
      <c r="A94" s="163"/>
      <c r="B94" s="163"/>
      <c r="C94" s="164" t="s">
        <v>167</v>
      </c>
      <c r="D94" s="163"/>
      <c r="E94" s="163"/>
      <c r="F94" s="173"/>
      <c r="G94" s="173"/>
      <c r="H94" s="12"/>
      <c r="J94" s="14"/>
    </row>
    <row r="95" spans="1:10" x14ac:dyDescent="0.2">
      <c r="A95" s="163"/>
      <c r="B95" s="163"/>
      <c r="C95" s="164" t="s">
        <v>150</v>
      </c>
      <c r="D95" s="163"/>
      <c r="E95" s="163" t="s">
        <v>151</v>
      </c>
      <c r="F95" s="174" t="s">
        <v>153</v>
      </c>
      <c r="G95" s="171">
        <v>0</v>
      </c>
      <c r="H95" s="12"/>
      <c r="J95" s="14"/>
    </row>
    <row r="96" spans="1:10" x14ac:dyDescent="0.2">
      <c r="A96" s="163"/>
      <c r="B96" s="163"/>
      <c r="C96" s="172"/>
      <c r="D96" s="163"/>
      <c r="E96" s="163"/>
      <c r="F96" s="173"/>
      <c r="G96" s="173"/>
      <c r="H96" s="12"/>
      <c r="J96" s="14"/>
    </row>
    <row r="97" spans="1:10" x14ac:dyDescent="0.2">
      <c r="A97" s="163"/>
      <c r="B97" s="163"/>
      <c r="C97" s="164" t="s">
        <v>168</v>
      </c>
      <c r="D97" s="163"/>
      <c r="E97" s="163"/>
      <c r="F97" s="173"/>
      <c r="G97" s="173"/>
      <c r="H97" s="12"/>
      <c r="J97" s="14"/>
    </row>
    <row r="98" spans="1:10" x14ac:dyDescent="0.2">
      <c r="A98" s="165">
        <v>1</v>
      </c>
      <c r="B98" s="166"/>
      <c r="C98" s="166" t="s">
        <v>169</v>
      </c>
      <c r="D98" s="166"/>
      <c r="E98" s="175"/>
      <c r="F98" s="168">
        <v>120.01539529999999</v>
      </c>
      <c r="G98" s="169">
        <v>3.694132E-2</v>
      </c>
      <c r="H98" s="176">
        <v>6.6416448321270405</v>
      </c>
      <c r="J98" s="14"/>
    </row>
    <row r="99" spans="1:10" x14ac:dyDescent="0.2">
      <c r="A99" s="163"/>
      <c r="B99" s="163"/>
      <c r="C99" s="164" t="s">
        <v>150</v>
      </c>
      <c r="D99" s="163"/>
      <c r="E99" s="163" t="s">
        <v>151</v>
      </c>
      <c r="F99" s="170">
        <v>120.01539529999999</v>
      </c>
      <c r="G99" s="171">
        <v>3.694132E-2</v>
      </c>
      <c r="H99" s="12"/>
      <c r="J99" s="14"/>
    </row>
    <row r="100" spans="1:10" x14ac:dyDescent="0.2">
      <c r="A100" s="163"/>
      <c r="B100" s="163"/>
      <c r="C100" s="172"/>
      <c r="D100" s="163"/>
      <c r="E100" s="163"/>
      <c r="F100" s="173"/>
      <c r="G100" s="173"/>
      <c r="H100" s="12"/>
      <c r="J100" s="14"/>
    </row>
    <row r="101" spans="1:10" x14ac:dyDescent="0.2">
      <c r="A101" s="163"/>
      <c r="B101" s="163"/>
      <c r="C101" s="164" t="s">
        <v>170</v>
      </c>
      <c r="D101" s="163"/>
      <c r="E101" s="163"/>
      <c r="F101" s="170">
        <v>120.01539529999999</v>
      </c>
      <c r="G101" s="171">
        <v>3.694132E-2</v>
      </c>
      <c r="H101" s="12"/>
      <c r="J101" s="14"/>
    </row>
    <row r="102" spans="1:10" x14ac:dyDescent="0.2">
      <c r="A102" s="163"/>
      <c r="B102" s="163"/>
      <c r="C102" s="173"/>
      <c r="D102" s="163"/>
      <c r="E102" s="163"/>
      <c r="F102" s="163"/>
      <c r="G102" s="163"/>
      <c r="H102" s="12"/>
      <c r="J102" s="14"/>
    </row>
    <row r="103" spans="1:10" x14ac:dyDescent="0.2">
      <c r="A103" s="163"/>
      <c r="B103" s="163"/>
      <c r="C103" s="164" t="s">
        <v>171</v>
      </c>
      <c r="D103" s="163"/>
      <c r="E103" s="163"/>
      <c r="F103" s="163"/>
      <c r="G103" s="163"/>
      <c r="H103" s="12"/>
      <c r="J103" s="14"/>
    </row>
    <row r="104" spans="1:10" x14ac:dyDescent="0.2">
      <c r="A104" s="163"/>
      <c r="B104" s="163"/>
      <c r="C104" s="164" t="s">
        <v>172</v>
      </c>
      <c r="D104" s="163"/>
      <c r="E104" s="163"/>
      <c r="F104" s="163"/>
      <c r="G104" s="163"/>
      <c r="H104" s="12"/>
      <c r="J104" s="14"/>
    </row>
    <row r="105" spans="1:10" x14ac:dyDescent="0.2">
      <c r="A105" s="163"/>
      <c r="B105" s="163"/>
      <c r="C105" s="164" t="s">
        <v>150</v>
      </c>
      <c r="D105" s="163"/>
      <c r="E105" s="163" t="s">
        <v>151</v>
      </c>
      <c r="F105" s="174" t="s">
        <v>153</v>
      </c>
      <c r="G105" s="171">
        <v>0</v>
      </c>
      <c r="H105" s="12"/>
      <c r="J105" s="14"/>
    </row>
    <row r="106" spans="1:10" x14ac:dyDescent="0.2">
      <c r="A106" s="163"/>
      <c r="B106" s="163"/>
      <c r="C106" s="172"/>
      <c r="D106" s="163"/>
      <c r="E106" s="163"/>
      <c r="F106" s="173"/>
      <c r="G106" s="173"/>
      <c r="H106" s="12"/>
      <c r="J106" s="14"/>
    </row>
    <row r="107" spans="1:10" x14ac:dyDescent="0.2">
      <c r="A107" s="163"/>
      <c r="B107" s="163"/>
      <c r="C107" s="164" t="s">
        <v>175</v>
      </c>
      <c r="D107" s="163"/>
      <c r="E107" s="163"/>
      <c r="F107" s="163"/>
      <c r="G107" s="163"/>
      <c r="H107" s="12"/>
      <c r="J107" s="14"/>
    </row>
    <row r="108" spans="1:10" x14ac:dyDescent="0.2">
      <c r="A108" s="163"/>
      <c r="B108" s="163"/>
      <c r="C108" s="164" t="s">
        <v>176</v>
      </c>
      <c r="D108" s="163"/>
      <c r="E108" s="163"/>
      <c r="F108" s="163"/>
      <c r="G108" s="163"/>
      <c r="H108" s="12"/>
      <c r="J108" s="14"/>
    </row>
    <row r="109" spans="1:10" x14ac:dyDescent="0.2">
      <c r="A109" s="163"/>
      <c r="B109" s="163"/>
      <c r="C109" s="164" t="s">
        <v>150</v>
      </c>
      <c r="D109" s="163"/>
      <c r="E109" s="163" t="s">
        <v>151</v>
      </c>
      <c r="F109" s="174" t="s">
        <v>153</v>
      </c>
      <c r="G109" s="171">
        <v>0</v>
      </c>
      <c r="H109" s="12"/>
      <c r="J109" s="14"/>
    </row>
    <row r="110" spans="1:10" x14ac:dyDescent="0.2">
      <c r="A110" s="163"/>
      <c r="B110" s="163"/>
      <c r="C110" s="172"/>
      <c r="D110" s="163"/>
      <c r="E110" s="163"/>
      <c r="F110" s="173"/>
      <c r="G110" s="173"/>
      <c r="H110" s="12"/>
      <c r="J110" s="14"/>
    </row>
    <row r="111" spans="1:10" ht="25.5" x14ac:dyDescent="0.2">
      <c r="A111" s="163"/>
      <c r="B111" s="163"/>
      <c r="C111" s="164" t="s">
        <v>177</v>
      </c>
      <c r="D111" s="163"/>
      <c r="E111" s="163"/>
      <c r="F111" s="173"/>
      <c r="G111" s="173"/>
      <c r="H111" s="12"/>
      <c r="J111" s="14"/>
    </row>
    <row r="112" spans="1:10" x14ac:dyDescent="0.2">
      <c r="A112" s="163"/>
      <c r="B112" s="163"/>
      <c r="C112" s="164" t="s">
        <v>150</v>
      </c>
      <c r="D112" s="163"/>
      <c r="E112" s="163" t="s">
        <v>151</v>
      </c>
      <c r="F112" s="174" t="s">
        <v>153</v>
      </c>
      <c r="G112" s="171">
        <v>0</v>
      </c>
      <c r="H112" s="12"/>
      <c r="J112" s="14"/>
    </row>
    <row r="113" spans="1:17" x14ac:dyDescent="0.2">
      <c r="A113" s="163"/>
      <c r="B113" s="166"/>
      <c r="C113" s="166"/>
      <c r="D113" s="164"/>
      <c r="E113" s="163"/>
      <c r="F113" s="166"/>
      <c r="G113" s="175"/>
      <c r="H113" s="12"/>
      <c r="J113" s="14"/>
    </row>
    <row r="114" spans="1:17" x14ac:dyDescent="0.2">
      <c r="A114" s="175"/>
      <c r="B114" s="166"/>
      <c r="C114" s="166" t="s">
        <v>178</v>
      </c>
      <c r="D114" s="166"/>
      <c r="E114" s="175"/>
      <c r="F114" s="168">
        <v>-12.1430112</v>
      </c>
      <c r="G114" s="169">
        <v>-3.7376800000000002E-3</v>
      </c>
      <c r="H114" s="12"/>
      <c r="J114" s="14"/>
    </row>
    <row r="115" spans="1:17" x14ac:dyDescent="0.2">
      <c r="A115" s="172"/>
      <c r="B115" s="172"/>
      <c r="C115" s="164" t="s">
        <v>179</v>
      </c>
      <c r="D115" s="173"/>
      <c r="E115" s="173"/>
      <c r="F115" s="170">
        <v>3248.8118794110001</v>
      </c>
      <c r="G115" s="178">
        <v>1</v>
      </c>
      <c r="H115" s="12"/>
      <c r="J115" s="14"/>
    </row>
    <row r="116" spans="1:17" x14ac:dyDescent="0.2">
      <c r="A116" s="13"/>
      <c r="B116" s="13"/>
      <c r="C116" s="13"/>
      <c r="D116" s="179"/>
      <c r="E116" s="179"/>
      <c r="F116" s="179"/>
      <c r="G116" s="179"/>
      <c r="J116" s="14"/>
    </row>
    <row r="117" spans="1:17" ht="12.75" customHeight="1" x14ac:dyDescent="0.2">
      <c r="A117" s="13"/>
      <c r="B117" s="270" t="s">
        <v>869</v>
      </c>
      <c r="C117" s="270"/>
      <c r="D117" s="270"/>
      <c r="E117" s="270"/>
      <c r="F117" s="270"/>
      <c r="G117" s="270"/>
      <c r="H117" s="270"/>
      <c r="J117" s="14"/>
    </row>
    <row r="118" spans="1:17" ht="14.1" customHeight="1" x14ac:dyDescent="0.2">
      <c r="A118" s="13"/>
      <c r="B118" s="270" t="s">
        <v>870</v>
      </c>
      <c r="C118" s="270"/>
      <c r="D118" s="270"/>
      <c r="E118" s="270"/>
      <c r="F118" s="270"/>
      <c r="G118" s="270"/>
      <c r="H118" s="270"/>
      <c r="J118" s="14"/>
    </row>
    <row r="119" spans="1:17" ht="17.100000000000001" customHeight="1" x14ac:dyDescent="0.2">
      <c r="A119" s="13"/>
      <c r="B119" s="270" t="s">
        <v>871</v>
      </c>
      <c r="C119" s="270"/>
      <c r="D119" s="270"/>
      <c r="E119" s="270"/>
      <c r="F119" s="270"/>
      <c r="G119" s="270"/>
      <c r="H119" s="270"/>
      <c r="J119" s="14"/>
    </row>
    <row r="120" spans="1:17" s="16" customFormat="1" ht="66.75" customHeight="1" x14ac:dyDescent="0.25">
      <c r="A120" s="15"/>
      <c r="B120" s="271" t="s">
        <v>872</v>
      </c>
      <c r="C120" s="271"/>
      <c r="D120" s="271"/>
      <c r="E120" s="271"/>
      <c r="F120" s="271"/>
      <c r="G120" s="271"/>
      <c r="H120" s="271"/>
      <c r="I120"/>
      <c r="J120" s="14"/>
      <c r="K120"/>
      <c r="L120"/>
      <c r="M120"/>
      <c r="N120"/>
      <c r="O120"/>
      <c r="P120"/>
      <c r="Q120"/>
    </row>
    <row r="121" spans="1:17" ht="12.75" customHeight="1" x14ac:dyDescent="0.2">
      <c r="A121" s="13"/>
      <c r="B121" s="270" t="s">
        <v>873</v>
      </c>
      <c r="C121" s="270"/>
      <c r="D121" s="270"/>
      <c r="E121" s="270"/>
      <c r="F121" s="270"/>
      <c r="G121" s="270"/>
      <c r="H121" s="270"/>
      <c r="J121" s="14"/>
    </row>
    <row r="122" spans="1:17" x14ac:dyDescent="0.2">
      <c r="A122" s="13"/>
      <c r="B122" s="13"/>
      <c r="C122" s="13"/>
      <c r="D122" s="179"/>
      <c r="E122" s="179"/>
      <c r="F122" s="179"/>
      <c r="G122" s="179"/>
      <c r="J122" s="14"/>
    </row>
    <row r="123" spans="1:17" x14ac:dyDescent="0.2">
      <c r="A123" s="13"/>
      <c r="B123" s="279" t="s">
        <v>180</v>
      </c>
      <c r="C123" s="280"/>
      <c r="D123" s="281"/>
      <c r="E123" s="188"/>
      <c r="F123" s="179"/>
      <c r="G123" s="179"/>
      <c r="J123" s="14"/>
    </row>
    <row r="124" spans="1:17" ht="12.75" customHeight="1" x14ac:dyDescent="0.2">
      <c r="A124" s="13"/>
      <c r="B124" s="265" t="s">
        <v>181</v>
      </c>
      <c r="C124" s="266"/>
      <c r="D124" s="180" t="s">
        <v>182</v>
      </c>
      <c r="E124" s="188"/>
      <c r="F124" s="179"/>
      <c r="G124" s="179"/>
      <c r="J124" s="14"/>
    </row>
    <row r="125" spans="1:17" ht="12.75" customHeight="1" x14ac:dyDescent="0.2">
      <c r="A125" s="13"/>
      <c r="B125" s="265" t="s">
        <v>951</v>
      </c>
      <c r="C125" s="266"/>
      <c r="D125" s="180" t="str">
        <f>"Rs. "&amp;TEXT(F62,"0.00")&amp;" lacs/ #"</f>
        <v>Rs. 0.01 lacs/ #</v>
      </c>
      <c r="E125" s="188"/>
      <c r="F125" s="179"/>
      <c r="G125" s="179"/>
      <c r="J125" s="14"/>
    </row>
    <row r="126" spans="1:17" x14ac:dyDescent="0.2">
      <c r="A126" s="13"/>
      <c r="B126" s="265" t="s">
        <v>184</v>
      </c>
      <c r="C126" s="266"/>
      <c r="D126" s="181" t="s">
        <v>151</v>
      </c>
      <c r="E126" s="188"/>
      <c r="F126" s="179"/>
      <c r="G126" s="179"/>
      <c r="J126" s="14"/>
    </row>
    <row r="127" spans="1:17" x14ac:dyDescent="0.2">
      <c r="A127" s="17"/>
      <c r="B127" s="18" t="s">
        <v>151</v>
      </c>
      <c r="C127" s="18" t="s">
        <v>874</v>
      </c>
      <c r="D127" s="18" t="s">
        <v>185</v>
      </c>
      <c r="E127" s="17"/>
      <c r="F127" s="17"/>
      <c r="G127" s="17"/>
      <c r="H127" s="17"/>
      <c r="J127" s="14"/>
    </row>
    <row r="128" spans="1:17" x14ac:dyDescent="0.2">
      <c r="A128" s="17"/>
      <c r="B128" s="182" t="s">
        <v>186</v>
      </c>
      <c r="C128" s="18" t="s">
        <v>187</v>
      </c>
      <c r="D128" s="18" t="s">
        <v>188</v>
      </c>
      <c r="E128" s="17"/>
      <c r="F128" s="17"/>
      <c r="G128" s="17"/>
      <c r="J128" s="14"/>
    </row>
    <row r="129" spans="1:10" x14ac:dyDescent="0.2">
      <c r="A129" s="17"/>
      <c r="B129" s="183" t="s">
        <v>189</v>
      </c>
      <c r="C129" s="184">
        <v>25.502700000000001</v>
      </c>
      <c r="D129" s="184">
        <v>25.796900000000001</v>
      </c>
      <c r="E129" s="17"/>
      <c r="F129" s="159"/>
      <c r="G129" s="189"/>
      <c r="J129" s="14"/>
    </row>
    <row r="130" spans="1:10" x14ac:dyDescent="0.2">
      <c r="A130" s="17"/>
      <c r="B130" s="183" t="s">
        <v>875</v>
      </c>
      <c r="C130" s="184">
        <v>24.279900000000001</v>
      </c>
      <c r="D130" s="184">
        <v>24.56</v>
      </c>
      <c r="E130" s="17"/>
      <c r="F130" s="159"/>
      <c r="G130" s="189"/>
      <c r="J130" s="14"/>
    </row>
    <row r="131" spans="1:10" x14ac:dyDescent="0.2">
      <c r="A131" s="17"/>
      <c r="B131" s="183" t="s">
        <v>191</v>
      </c>
      <c r="C131" s="184">
        <v>24.8626</v>
      </c>
      <c r="D131" s="184">
        <v>25.1448</v>
      </c>
      <c r="E131" s="17"/>
      <c r="F131" s="159"/>
      <c r="G131" s="189"/>
      <c r="J131" s="14"/>
    </row>
    <row r="132" spans="1:10" x14ac:dyDescent="0.2">
      <c r="A132" s="17"/>
      <c r="B132" s="183" t="s">
        <v>876</v>
      </c>
      <c r="C132" s="184">
        <v>23.640899999999998</v>
      </c>
      <c r="D132" s="184">
        <v>23.909300000000002</v>
      </c>
      <c r="E132" s="17"/>
      <c r="F132" s="159"/>
      <c r="G132" s="189"/>
      <c r="J132" s="14"/>
    </row>
    <row r="133" spans="1:10" x14ac:dyDescent="0.2">
      <c r="A133" s="17"/>
      <c r="B133" s="17"/>
      <c r="C133" s="17"/>
      <c r="D133" s="17"/>
      <c r="E133" s="17"/>
      <c r="F133" s="17"/>
      <c r="G133" s="17"/>
      <c r="J133" s="14"/>
    </row>
    <row r="134" spans="1:10" x14ac:dyDescent="0.2">
      <c r="A134" s="17"/>
      <c r="B134" s="265" t="s">
        <v>877</v>
      </c>
      <c r="C134" s="266"/>
      <c r="D134" s="180" t="s">
        <v>182</v>
      </c>
      <c r="E134" s="17"/>
      <c r="F134" s="17"/>
      <c r="G134" s="17"/>
      <c r="J134" s="14"/>
    </row>
    <row r="135" spans="1:10" x14ac:dyDescent="0.2">
      <c r="A135" s="17"/>
      <c r="B135" s="159"/>
      <c r="C135" s="159"/>
      <c r="D135" s="17"/>
      <c r="E135" s="17"/>
      <c r="F135" s="17"/>
      <c r="G135" s="17"/>
      <c r="J135" s="14"/>
    </row>
    <row r="136" spans="1:10" x14ac:dyDescent="0.2">
      <c r="A136" s="17"/>
      <c r="B136" s="265" t="s">
        <v>194</v>
      </c>
      <c r="C136" s="266"/>
      <c r="D136" s="180" t="s">
        <v>182</v>
      </c>
      <c r="E136" s="190"/>
      <c r="F136" s="17"/>
      <c r="G136" s="17"/>
      <c r="J136" s="14"/>
    </row>
    <row r="137" spans="1:10" x14ac:dyDescent="0.2">
      <c r="A137" s="17"/>
      <c r="B137" s="265" t="s">
        <v>195</v>
      </c>
      <c r="C137" s="266"/>
      <c r="D137" s="180" t="s">
        <v>182</v>
      </c>
      <c r="E137" s="190"/>
      <c r="F137" s="17"/>
      <c r="G137" s="17"/>
      <c r="J137" s="14"/>
    </row>
    <row r="138" spans="1:10" x14ac:dyDescent="0.2">
      <c r="A138" s="17"/>
      <c r="B138" s="265" t="s">
        <v>196</v>
      </c>
      <c r="C138" s="266"/>
      <c r="D138" s="180" t="s">
        <v>182</v>
      </c>
      <c r="E138" s="190"/>
      <c r="F138" s="17"/>
      <c r="G138" s="17"/>
      <c r="J138" s="14"/>
    </row>
    <row r="139" spans="1:10" x14ac:dyDescent="0.2">
      <c r="A139" s="17"/>
      <c r="B139" s="265" t="s">
        <v>197</v>
      </c>
      <c r="C139" s="266"/>
      <c r="D139" s="185">
        <v>9.3280567400073983E-2</v>
      </c>
      <c r="E139" s="17"/>
      <c r="F139" s="159"/>
      <c r="G139" s="189"/>
      <c r="J139" s="14"/>
    </row>
  </sheetData>
  <mergeCells count="17">
    <mergeCell ref="A1:H1"/>
    <mergeCell ref="A2:H2"/>
    <mergeCell ref="A3:H3"/>
    <mergeCell ref="B125:C125"/>
    <mergeCell ref="B126:C126"/>
    <mergeCell ref="B123:D123"/>
    <mergeCell ref="B124:C124"/>
    <mergeCell ref="B117:H117"/>
    <mergeCell ref="B118:H118"/>
    <mergeCell ref="B119:H119"/>
    <mergeCell ref="B120:H120"/>
    <mergeCell ref="B121:H121"/>
    <mergeCell ref="B139:C139"/>
    <mergeCell ref="B134:C134"/>
    <mergeCell ref="B136:C136"/>
    <mergeCell ref="B137:C137"/>
    <mergeCell ref="B138:C138"/>
  </mergeCells>
  <hyperlinks>
    <hyperlink ref="I1" location="Index!B12" display="Index" xr:uid="{5773FCC7-C533-440C-B727-3DBC6AB4969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B9426-53CA-4077-9D2D-16D2BF391AB1}">
  <sheetPr>
    <outlinePr summaryBelow="0" summaryRight="0"/>
  </sheetPr>
  <dimension ref="A1:Q139"/>
  <sheetViews>
    <sheetView showGridLines="0" workbookViewId="0">
      <selection activeCell="A121" sqref="A1:H1048576"/>
    </sheetView>
  </sheetViews>
  <sheetFormatPr defaultRowHeight="12.75" x14ac:dyDescent="0.2"/>
  <cols>
    <col min="1" max="1" width="6.85546875" customWidth="1"/>
    <col min="2" max="2" width="20.5703125" customWidth="1"/>
    <col min="3" max="3" width="39.7109375" customWidth="1"/>
    <col min="4" max="4" width="17.85546875" customWidth="1"/>
    <col min="5" max="6" width="19.140625" customWidth="1"/>
    <col min="7" max="7" width="16.42578125" customWidth="1"/>
    <col min="9" max="9" width="5.710937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511</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x14ac:dyDescent="0.2">
      <c r="A6" s="163"/>
      <c r="B6" s="163"/>
      <c r="C6" s="164" t="s">
        <v>8</v>
      </c>
      <c r="D6" s="163"/>
      <c r="E6" s="163"/>
      <c r="F6" s="163"/>
      <c r="G6" s="163"/>
      <c r="H6" s="12"/>
      <c r="J6" s="14"/>
    </row>
    <row r="7" spans="1:10" x14ac:dyDescent="0.2">
      <c r="A7" s="165">
        <v>1</v>
      </c>
      <c r="B7" s="166" t="s">
        <v>32</v>
      </c>
      <c r="C7" s="166" t="s">
        <v>33</v>
      </c>
      <c r="D7" s="166" t="s">
        <v>34</v>
      </c>
      <c r="E7" s="167">
        <v>4560</v>
      </c>
      <c r="F7" s="168">
        <v>216.52475999999999</v>
      </c>
      <c r="G7" s="169">
        <v>5.3507180000000001E-2</v>
      </c>
      <c r="H7" s="12"/>
      <c r="J7" s="14"/>
    </row>
    <row r="8" spans="1:10" x14ac:dyDescent="0.2">
      <c r="A8" s="165">
        <v>2</v>
      </c>
      <c r="B8" s="166" t="s">
        <v>53</v>
      </c>
      <c r="C8" s="166" t="s">
        <v>54</v>
      </c>
      <c r="D8" s="166" t="s">
        <v>55</v>
      </c>
      <c r="E8" s="167">
        <v>15970</v>
      </c>
      <c r="F8" s="168">
        <v>204.99091999999999</v>
      </c>
      <c r="G8" s="169">
        <v>5.0656960000000001E-2</v>
      </c>
      <c r="H8" s="12"/>
      <c r="J8" s="14"/>
    </row>
    <row r="9" spans="1:10" x14ac:dyDescent="0.2">
      <c r="A9" s="165">
        <v>3</v>
      </c>
      <c r="B9" s="166" t="s">
        <v>98</v>
      </c>
      <c r="C9" s="166" t="s">
        <v>99</v>
      </c>
      <c r="D9" s="166" t="s">
        <v>34</v>
      </c>
      <c r="E9" s="167">
        <v>4891</v>
      </c>
      <c r="F9" s="168">
        <v>200.521218</v>
      </c>
      <c r="G9" s="169">
        <v>4.955242E-2</v>
      </c>
      <c r="H9" s="12"/>
      <c r="J9" s="14"/>
    </row>
    <row r="10" spans="1:10" x14ac:dyDescent="0.2">
      <c r="A10" s="165">
        <v>4</v>
      </c>
      <c r="B10" s="166" t="s">
        <v>412</v>
      </c>
      <c r="C10" s="166" t="s">
        <v>413</v>
      </c>
      <c r="D10" s="166" t="s">
        <v>66</v>
      </c>
      <c r="E10" s="167">
        <v>10034</v>
      </c>
      <c r="F10" s="168">
        <v>197.38383099999999</v>
      </c>
      <c r="G10" s="169">
        <v>4.8777109999999999E-2</v>
      </c>
      <c r="H10" s="12"/>
      <c r="J10" s="14"/>
    </row>
    <row r="11" spans="1:10" x14ac:dyDescent="0.2">
      <c r="A11" s="165">
        <v>5</v>
      </c>
      <c r="B11" s="166" t="s">
        <v>414</v>
      </c>
      <c r="C11" s="166" t="s">
        <v>415</v>
      </c>
      <c r="D11" s="166" t="s">
        <v>47</v>
      </c>
      <c r="E11" s="167">
        <v>180840</v>
      </c>
      <c r="F11" s="168">
        <v>167.45784</v>
      </c>
      <c r="G11" s="169">
        <v>4.1381859999999999E-2</v>
      </c>
      <c r="H11" s="12"/>
      <c r="J11" s="14"/>
    </row>
    <row r="12" spans="1:10" ht="15" x14ac:dyDescent="0.2">
      <c r="A12" s="165">
        <v>6</v>
      </c>
      <c r="B12" s="166" t="s">
        <v>370</v>
      </c>
      <c r="C12" s="166" t="s">
        <v>371</v>
      </c>
      <c r="D12" s="166" t="s">
        <v>255</v>
      </c>
      <c r="E12" s="167">
        <v>4545</v>
      </c>
      <c r="F12" s="168">
        <v>165.04485750000001</v>
      </c>
      <c r="G12" s="169">
        <v>4.078557E-2</v>
      </c>
      <c r="H12" s="12"/>
      <c r="J12" s="62"/>
    </row>
    <row r="13" spans="1:10" x14ac:dyDescent="0.2">
      <c r="A13" s="165">
        <v>7</v>
      </c>
      <c r="B13" s="166" t="s">
        <v>418</v>
      </c>
      <c r="C13" s="166" t="s">
        <v>419</v>
      </c>
      <c r="D13" s="166" t="s">
        <v>282</v>
      </c>
      <c r="E13" s="167">
        <v>37340</v>
      </c>
      <c r="F13" s="168">
        <v>150.44286</v>
      </c>
      <c r="G13" s="169">
        <v>3.7177149999999999E-2</v>
      </c>
      <c r="H13" s="12"/>
      <c r="J13" s="14"/>
    </row>
    <row r="14" spans="1:10" x14ac:dyDescent="0.2">
      <c r="A14" s="165">
        <v>8</v>
      </c>
      <c r="B14" s="166" t="s">
        <v>426</v>
      </c>
      <c r="C14" s="166" t="s">
        <v>427</v>
      </c>
      <c r="D14" s="166" t="s">
        <v>255</v>
      </c>
      <c r="E14" s="167">
        <v>5956</v>
      </c>
      <c r="F14" s="168">
        <v>146.95238800000001</v>
      </c>
      <c r="G14" s="169">
        <v>3.6314590000000001E-2</v>
      </c>
      <c r="H14" s="12"/>
      <c r="J14" s="14" t="s">
        <v>1052</v>
      </c>
    </row>
    <row r="15" spans="1:10" x14ac:dyDescent="0.2">
      <c r="A15" s="165">
        <v>9</v>
      </c>
      <c r="B15" s="166" t="s">
        <v>420</v>
      </c>
      <c r="C15" s="166" t="s">
        <v>421</v>
      </c>
      <c r="D15" s="166" t="s">
        <v>47</v>
      </c>
      <c r="E15" s="167">
        <v>255327</v>
      </c>
      <c r="F15" s="168">
        <v>127.0251825</v>
      </c>
      <c r="G15" s="169">
        <v>3.1390220000000003E-2</v>
      </c>
      <c r="H15" s="12"/>
      <c r="J15" s="14"/>
    </row>
    <row r="16" spans="1:10" x14ac:dyDescent="0.2">
      <c r="A16" s="165">
        <v>10</v>
      </c>
      <c r="B16" s="166" t="s">
        <v>501</v>
      </c>
      <c r="C16" s="166" t="s">
        <v>502</v>
      </c>
      <c r="D16" s="166" t="s">
        <v>11</v>
      </c>
      <c r="E16" s="167">
        <v>10323</v>
      </c>
      <c r="F16" s="168">
        <v>123.37017299999999</v>
      </c>
      <c r="G16" s="169">
        <v>3.0487E-2</v>
      </c>
      <c r="H16" s="12"/>
      <c r="J16" s="14"/>
    </row>
    <row r="17" spans="1:10" x14ac:dyDescent="0.2">
      <c r="A17" s="165">
        <v>11</v>
      </c>
      <c r="B17" s="166" t="s">
        <v>431</v>
      </c>
      <c r="C17" s="166" t="s">
        <v>432</v>
      </c>
      <c r="D17" s="166" t="s">
        <v>210</v>
      </c>
      <c r="E17" s="167">
        <v>32339</v>
      </c>
      <c r="F17" s="168">
        <v>116.6629425</v>
      </c>
      <c r="G17" s="169">
        <v>2.8829520000000001E-2</v>
      </c>
      <c r="H17" s="12"/>
      <c r="J17" s="14"/>
    </row>
    <row r="18" spans="1:10" x14ac:dyDescent="0.2">
      <c r="A18" s="165">
        <v>12</v>
      </c>
      <c r="B18" s="166" t="s">
        <v>145</v>
      </c>
      <c r="C18" s="166" t="s">
        <v>146</v>
      </c>
      <c r="D18" s="166" t="s">
        <v>66</v>
      </c>
      <c r="E18" s="167">
        <v>39326</v>
      </c>
      <c r="F18" s="168">
        <v>116.227993</v>
      </c>
      <c r="G18" s="169">
        <v>2.8722040000000001E-2</v>
      </c>
      <c r="H18" s="12"/>
      <c r="J18" s="14"/>
    </row>
    <row r="19" spans="1:10" x14ac:dyDescent="0.2">
      <c r="A19" s="165">
        <v>13</v>
      </c>
      <c r="B19" s="166" t="s">
        <v>422</v>
      </c>
      <c r="C19" s="166" t="s">
        <v>423</v>
      </c>
      <c r="D19" s="166" t="s">
        <v>34</v>
      </c>
      <c r="E19" s="167">
        <v>8741</v>
      </c>
      <c r="F19" s="168">
        <v>110.48624</v>
      </c>
      <c r="G19" s="169">
        <v>2.7303150000000002E-2</v>
      </c>
      <c r="H19" s="12"/>
      <c r="J19" s="14"/>
    </row>
    <row r="20" spans="1:10" ht="25.5" x14ac:dyDescent="0.2">
      <c r="A20" s="165">
        <v>14</v>
      </c>
      <c r="B20" s="166" t="s">
        <v>437</v>
      </c>
      <c r="C20" s="166" t="s">
        <v>438</v>
      </c>
      <c r="D20" s="166" t="s">
        <v>77</v>
      </c>
      <c r="E20" s="167">
        <v>2903</v>
      </c>
      <c r="F20" s="168">
        <v>106.81298200000001</v>
      </c>
      <c r="G20" s="169">
        <v>2.6395419999999999E-2</v>
      </c>
      <c r="H20" s="12"/>
      <c r="J20" s="14"/>
    </row>
    <row r="21" spans="1:10" x14ac:dyDescent="0.2">
      <c r="A21" s="165">
        <v>15</v>
      </c>
      <c r="B21" s="166" t="s">
        <v>428</v>
      </c>
      <c r="C21" s="166" t="s">
        <v>429</v>
      </c>
      <c r="D21" s="166" t="s">
        <v>430</v>
      </c>
      <c r="E21" s="167">
        <v>7495</v>
      </c>
      <c r="F21" s="168">
        <v>98.113297500000002</v>
      </c>
      <c r="G21" s="169">
        <v>2.4245570000000001E-2</v>
      </c>
      <c r="H21" s="12"/>
      <c r="J21" s="14"/>
    </row>
    <row r="22" spans="1:10" ht="15" x14ac:dyDescent="0.2">
      <c r="A22" s="165">
        <v>16</v>
      </c>
      <c r="B22" s="166" t="s">
        <v>433</v>
      </c>
      <c r="C22" s="166" t="s">
        <v>434</v>
      </c>
      <c r="D22" s="166" t="s">
        <v>250</v>
      </c>
      <c r="E22" s="167">
        <v>6371</v>
      </c>
      <c r="F22" s="168">
        <v>92.4718795</v>
      </c>
      <c r="G22" s="169">
        <v>2.2851469999999999E-2</v>
      </c>
      <c r="H22" s="12"/>
      <c r="J22" s="62"/>
    </row>
    <row r="23" spans="1:10" x14ac:dyDescent="0.2">
      <c r="A23" s="165">
        <v>17</v>
      </c>
      <c r="B23" s="166" t="s">
        <v>416</v>
      </c>
      <c r="C23" s="166" t="s">
        <v>417</v>
      </c>
      <c r="D23" s="166" t="s">
        <v>11</v>
      </c>
      <c r="E23" s="167">
        <v>48779</v>
      </c>
      <c r="F23" s="168">
        <v>89.436296499999997</v>
      </c>
      <c r="G23" s="169">
        <v>2.2101329999999999E-2</v>
      </c>
      <c r="H23" s="12"/>
      <c r="J23" s="14"/>
    </row>
    <row r="24" spans="1:10" ht="25.5" x14ac:dyDescent="0.2">
      <c r="A24" s="165">
        <v>18</v>
      </c>
      <c r="B24" s="166" t="s">
        <v>123</v>
      </c>
      <c r="C24" s="166" t="s">
        <v>124</v>
      </c>
      <c r="D24" s="166" t="s">
        <v>26</v>
      </c>
      <c r="E24" s="167">
        <v>2267</v>
      </c>
      <c r="F24" s="168">
        <v>87.783907499999998</v>
      </c>
      <c r="G24" s="169">
        <v>2.1692989999999999E-2</v>
      </c>
      <c r="H24" s="12"/>
      <c r="J24" s="14"/>
    </row>
    <row r="25" spans="1:10" x14ac:dyDescent="0.2">
      <c r="A25" s="165">
        <v>19</v>
      </c>
      <c r="B25" s="166" t="s">
        <v>439</v>
      </c>
      <c r="C25" s="166" t="s">
        <v>440</v>
      </c>
      <c r="D25" s="166" t="s">
        <v>47</v>
      </c>
      <c r="E25" s="167">
        <v>25089</v>
      </c>
      <c r="F25" s="168">
        <v>82.743521999999999</v>
      </c>
      <c r="G25" s="169">
        <v>2.0447420000000001E-2</v>
      </c>
      <c r="H25" s="12"/>
      <c r="J25" s="14"/>
    </row>
    <row r="26" spans="1:10" x14ac:dyDescent="0.2">
      <c r="A26" s="165">
        <v>20</v>
      </c>
      <c r="B26" s="166" t="s">
        <v>221</v>
      </c>
      <c r="C26" s="166" t="s">
        <v>222</v>
      </c>
      <c r="D26" s="166" t="s">
        <v>74</v>
      </c>
      <c r="E26" s="167">
        <v>707</v>
      </c>
      <c r="F26" s="168">
        <v>81.378881500000006</v>
      </c>
      <c r="G26" s="169">
        <v>2.011019E-2</v>
      </c>
      <c r="H26" s="12"/>
      <c r="J26" s="14"/>
    </row>
    <row r="27" spans="1:10" x14ac:dyDescent="0.2">
      <c r="A27" s="165">
        <v>21</v>
      </c>
      <c r="B27" s="166" t="s">
        <v>435</v>
      </c>
      <c r="C27" s="166" t="s">
        <v>436</v>
      </c>
      <c r="D27" s="166" t="s">
        <v>74</v>
      </c>
      <c r="E27" s="167">
        <v>11039</v>
      </c>
      <c r="F27" s="168">
        <v>80.275608000000005</v>
      </c>
      <c r="G27" s="169">
        <v>1.9837549999999999E-2</v>
      </c>
      <c r="H27" s="12"/>
      <c r="J27" s="14"/>
    </row>
    <row r="28" spans="1:10" x14ac:dyDescent="0.2">
      <c r="A28" s="165">
        <v>22</v>
      </c>
      <c r="B28" s="166" t="s">
        <v>478</v>
      </c>
      <c r="C28" s="166" t="s">
        <v>479</v>
      </c>
      <c r="D28" s="166" t="s">
        <v>250</v>
      </c>
      <c r="E28" s="167">
        <v>24216</v>
      </c>
      <c r="F28" s="168">
        <v>79.028915999999995</v>
      </c>
      <c r="G28" s="169">
        <v>1.952947E-2</v>
      </c>
      <c r="H28" s="12"/>
      <c r="J28" s="14"/>
    </row>
    <row r="29" spans="1:10" x14ac:dyDescent="0.2">
      <c r="A29" s="165">
        <v>23</v>
      </c>
      <c r="B29" s="166" t="s">
        <v>441</v>
      </c>
      <c r="C29" s="166" t="s">
        <v>442</v>
      </c>
      <c r="D29" s="166" t="s">
        <v>250</v>
      </c>
      <c r="E29" s="167">
        <v>9506</v>
      </c>
      <c r="F29" s="168">
        <v>78.947329999999994</v>
      </c>
      <c r="G29" s="169">
        <v>1.9509309999999998E-2</v>
      </c>
      <c r="H29" s="12"/>
      <c r="J29" s="14"/>
    </row>
    <row r="30" spans="1:10" x14ac:dyDescent="0.2">
      <c r="A30" s="165">
        <v>24</v>
      </c>
      <c r="B30" s="166" t="s">
        <v>443</v>
      </c>
      <c r="C30" s="166" t="s">
        <v>444</v>
      </c>
      <c r="D30" s="166" t="s">
        <v>74</v>
      </c>
      <c r="E30" s="167">
        <v>62770</v>
      </c>
      <c r="F30" s="168">
        <v>71.149794999999997</v>
      </c>
      <c r="G30" s="169">
        <v>1.7582400000000001E-2</v>
      </c>
      <c r="H30" s="12"/>
      <c r="J30" s="14"/>
    </row>
    <row r="31" spans="1:10" x14ac:dyDescent="0.2">
      <c r="A31" s="165">
        <v>25</v>
      </c>
      <c r="B31" s="166" t="s">
        <v>453</v>
      </c>
      <c r="C31" s="166" t="s">
        <v>454</v>
      </c>
      <c r="D31" s="166" t="s">
        <v>66</v>
      </c>
      <c r="E31" s="167">
        <v>10705</v>
      </c>
      <c r="F31" s="168">
        <v>69.5129175</v>
      </c>
      <c r="G31" s="169">
        <v>1.7177899999999999E-2</v>
      </c>
      <c r="H31" s="12"/>
      <c r="J31" s="14"/>
    </row>
    <row r="32" spans="1:10" ht="25.5" x14ac:dyDescent="0.2">
      <c r="A32" s="165">
        <v>26</v>
      </c>
      <c r="B32" s="166" t="s">
        <v>314</v>
      </c>
      <c r="C32" s="166" t="s">
        <v>315</v>
      </c>
      <c r="D32" s="166" t="s">
        <v>309</v>
      </c>
      <c r="E32" s="167">
        <v>2136</v>
      </c>
      <c r="F32" s="168">
        <v>68.082864000000001</v>
      </c>
      <c r="G32" s="169">
        <v>1.6824510000000001E-2</v>
      </c>
      <c r="H32" s="12"/>
      <c r="J32" s="14"/>
    </row>
    <row r="33" spans="1:10" ht="25.5" x14ac:dyDescent="0.2">
      <c r="A33" s="165">
        <v>27</v>
      </c>
      <c r="B33" s="166" t="s">
        <v>424</v>
      </c>
      <c r="C33" s="166" t="s">
        <v>425</v>
      </c>
      <c r="D33" s="166" t="s">
        <v>213</v>
      </c>
      <c r="E33" s="167">
        <v>3650</v>
      </c>
      <c r="F33" s="168">
        <v>64.674350000000004</v>
      </c>
      <c r="G33" s="169">
        <v>1.5982199999999998E-2</v>
      </c>
      <c r="H33" s="12"/>
      <c r="J33" s="14"/>
    </row>
    <row r="34" spans="1:10" ht="25.5" x14ac:dyDescent="0.2">
      <c r="A34" s="165">
        <v>28</v>
      </c>
      <c r="B34" s="166" t="s">
        <v>295</v>
      </c>
      <c r="C34" s="166" t="s">
        <v>296</v>
      </c>
      <c r="D34" s="166" t="s">
        <v>213</v>
      </c>
      <c r="E34" s="167">
        <v>14944</v>
      </c>
      <c r="F34" s="168">
        <v>62.607888000000003</v>
      </c>
      <c r="G34" s="169">
        <v>1.5471540000000001E-2</v>
      </c>
      <c r="H34" s="12"/>
      <c r="J34" s="14"/>
    </row>
    <row r="35" spans="1:10" x14ac:dyDescent="0.2">
      <c r="A35" s="165">
        <v>29</v>
      </c>
      <c r="B35" s="166" t="s">
        <v>449</v>
      </c>
      <c r="C35" s="166" t="s">
        <v>450</v>
      </c>
      <c r="D35" s="166" t="s">
        <v>332</v>
      </c>
      <c r="E35" s="167">
        <v>5426</v>
      </c>
      <c r="F35" s="168">
        <v>61.707185000000003</v>
      </c>
      <c r="G35" s="169">
        <v>1.5248960000000001E-2</v>
      </c>
      <c r="H35" s="12"/>
      <c r="J35" s="14"/>
    </row>
    <row r="36" spans="1:10" x14ac:dyDescent="0.2">
      <c r="A36" s="165">
        <v>30</v>
      </c>
      <c r="B36" s="166" t="s">
        <v>461</v>
      </c>
      <c r="C36" s="166" t="s">
        <v>462</v>
      </c>
      <c r="D36" s="166" t="s">
        <v>66</v>
      </c>
      <c r="E36" s="167">
        <v>11129</v>
      </c>
      <c r="F36" s="168">
        <v>53.497103000000003</v>
      </c>
      <c r="G36" s="169">
        <v>1.32201E-2</v>
      </c>
      <c r="H36" s="12"/>
      <c r="J36" s="14"/>
    </row>
    <row r="37" spans="1:10" ht="25.5" x14ac:dyDescent="0.2">
      <c r="A37" s="165">
        <v>31</v>
      </c>
      <c r="B37" s="166" t="s">
        <v>503</v>
      </c>
      <c r="C37" s="166" t="s">
        <v>504</v>
      </c>
      <c r="D37" s="166" t="s">
        <v>495</v>
      </c>
      <c r="E37" s="167">
        <v>9296</v>
      </c>
      <c r="F37" s="168">
        <v>53.247487999999997</v>
      </c>
      <c r="G37" s="169">
        <v>1.3158420000000001E-2</v>
      </c>
      <c r="H37" s="12"/>
      <c r="J37" s="14"/>
    </row>
    <row r="38" spans="1:10" x14ac:dyDescent="0.2">
      <c r="A38" s="165">
        <v>32</v>
      </c>
      <c r="B38" s="166" t="s">
        <v>463</v>
      </c>
      <c r="C38" s="166" t="s">
        <v>464</v>
      </c>
      <c r="D38" s="166" t="s">
        <v>74</v>
      </c>
      <c r="E38" s="167">
        <v>6413</v>
      </c>
      <c r="F38" s="168">
        <v>52.455133500000002</v>
      </c>
      <c r="G38" s="169">
        <v>1.2962609999999999E-2</v>
      </c>
      <c r="H38" s="12"/>
      <c r="J38" s="14"/>
    </row>
    <row r="39" spans="1:10" ht="25.5" x14ac:dyDescent="0.2">
      <c r="A39" s="165">
        <v>33</v>
      </c>
      <c r="B39" s="166" t="s">
        <v>465</v>
      </c>
      <c r="C39" s="166" t="s">
        <v>466</v>
      </c>
      <c r="D39" s="166" t="s">
        <v>467</v>
      </c>
      <c r="E39" s="167">
        <v>11910</v>
      </c>
      <c r="F39" s="168">
        <v>48.181905</v>
      </c>
      <c r="G39" s="169">
        <v>1.190662E-2</v>
      </c>
      <c r="H39" s="12"/>
      <c r="J39" s="14"/>
    </row>
    <row r="40" spans="1:10" x14ac:dyDescent="0.2">
      <c r="A40" s="165">
        <v>34</v>
      </c>
      <c r="B40" s="166" t="s">
        <v>289</v>
      </c>
      <c r="C40" s="166" t="s">
        <v>290</v>
      </c>
      <c r="D40" s="166" t="s">
        <v>74</v>
      </c>
      <c r="E40" s="167">
        <v>4105</v>
      </c>
      <c r="F40" s="168">
        <v>44.518725000000003</v>
      </c>
      <c r="G40" s="169">
        <v>1.100138E-2</v>
      </c>
      <c r="H40" s="12"/>
      <c r="J40" s="14"/>
    </row>
    <row r="41" spans="1:10" x14ac:dyDescent="0.2">
      <c r="A41" s="165">
        <v>35</v>
      </c>
      <c r="B41" s="166" t="s">
        <v>457</v>
      </c>
      <c r="C41" s="166" t="s">
        <v>458</v>
      </c>
      <c r="D41" s="166" t="s">
        <v>66</v>
      </c>
      <c r="E41" s="167">
        <v>5457</v>
      </c>
      <c r="F41" s="168">
        <v>41.380431000000002</v>
      </c>
      <c r="G41" s="169">
        <v>1.022585E-2</v>
      </c>
      <c r="H41" s="12"/>
      <c r="J41" s="14"/>
    </row>
    <row r="42" spans="1:10" x14ac:dyDescent="0.2">
      <c r="A42" s="165">
        <v>36</v>
      </c>
      <c r="B42" s="166" t="s">
        <v>459</v>
      </c>
      <c r="C42" s="166" t="s">
        <v>460</v>
      </c>
      <c r="D42" s="166" t="s">
        <v>210</v>
      </c>
      <c r="E42" s="167">
        <v>11342</v>
      </c>
      <c r="F42" s="168">
        <v>41.279209000000002</v>
      </c>
      <c r="G42" s="169">
        <v>1.0200839999999999E-2</v>
      </c>
      <c r="H42" s="12"/>
      <c r="J42" s="14"/>
    </row>
    <row r="43" spans="1:10" ht="25.5" x14ac:dyDescent="0.2">
      <c r="A43" s="165">
        <v>37</v>
      </c>
      <c r="B43" s="166" t="s">
        <v>505</v>
      </c>
      <c r="C43" s="166" t="s">
        <v>506</v>
      </c>
      <c r="D43" s="166" t="s">
        <v>66</v>
      </c>
      <c r="E43" s="167">
        <v>2285</v>
      </c>
      <c r="F43" s="168">
        <v>41.159705000000002</v>
      </c>
      <c r="G43" s="169">
        <v>1.0171309999999999E-2</v>
      </c>
      <c r="H43" s="12"/>
      <c r="J43" s="14"/>
    </row>
    <row r="44" spans="1:10" ht="25.5" x14ac:dyDescent="0.2">
      <c r="A44" s="165">
        <v>38</v>
      </c>
      <c r="B44" s="166" t="s">
        <v>451</v>
      </c>
      <c r="C44" s="166" t="s">
        <v>452</v>
      </c>
      <c r="D44" s="166" t="s">
        <v>218</v>
      </c>
      <c r="E44" s="167">
        <v>5842</v>
      </c>
      <c r="F44" s="168">
        <v>39.027481000000002</v>
      </c>
      <c r="G44" s="169">
        <v>9.6443999999999992E-3</v>
      </c>
      <c r="H44" s="12"/>
      <c r="J44" s="14"/>
    </row>
    <row r="45" spans="1:10" x14ac:dyDescent="0.2">
      <c r="A45" s="165">
        <v>39</v>
      </c>
      <c r="B45" s="166" t="s">
        <v>135</v>
      </c>
      <c r="C45" s="166" t="s">
        <v>136</v>
      </c>
      <c r="D45" s="166" t="s">
        <v>34</v>
      </c>
      <c r="E45" s="167">
        <v>4646</v>
      </c>
      <c r="F45" s="168">
        <v>32.854188999999998</v>
      </c>
      <c r="G45" s="169">
        <v>8.1188600000000003E-3</v>
      </c>
      <c r="H45" s="12"/>
      <c r="J45" s="14"/>
    </row>
    <row r="46" spans="1:10" x14ac:dyDescent="0.2">
      <c r="A46" s="165">
        <v>40</v>
      </c>
      <c r="B46" s="166" t="s">
        <v>507</v>
      </c>
      <c r="C46" s="166" t="s">
        <v>508</v>
      </c>
      <c r="D46" s="166" t="s">
        <v>23</v>
      </c>
      <c r="E46" s="167">
        <v>3693</v>
      </c>
      <c r="F46" s="168">
        <v>31.972147499999998</v>
      </c>
      <c r="G46" s="169">
        <v>7.9009000000000006E-3</v>
      </c>
      <c r="H46" s="12"/>
      <c r="J46" s="14"/>
    </row>
    <row r="47" spans="1:10" x14ac:dyDescent="0.2">
      <c r="A47" s="165">
        <v>41</v>
      </c>
      <c r="B47" s="166" t="s">
        <v>472</v>
      </c>
      <c r="C47" s="166" t="s">
        <v>473</v>
      </c>
      <c r="D47" s="166" t="s">
        <v>102</v>
      </c>
      <c r="E47" s="167">
        <v>2302</v>
      </c>
      <c r="F47" s="168">
        <v>27.767875</v>
      </c>
      <c r="G47" s="169">
        <v>6.8619400000000004E-3</v>
      </c>
      <c r="H47" s="12"/>
      <c r="J47" s="14"/>
    </row>
    <row r="48" spans="1:10" ht="25.5" x14ac:dyDescent="0.2">
      <c r="A48" s="165">
        <v>42</v>
      </c>
      <c r="B48" s="166" t="s">
        <v>470</v>
      </c>
      <c r="C48" s="166" t="s">
        <v>471</v>
      </c>
      <c r="D48" s="166" t="s">
        <v>213</v>
      </c>
      <c r="E48" s="167">
        <v>546</v>
      </c>
      <c r="F48" s="168">
        <v>25.666913999999998</v>
      </c>
      <c r="G48" s="169">
        <v>6.3427600000000002E-3</v>
      </c>
      <c r="H48" s="12"/>
      <c r="J48" s="14"/>
    </row>
    <row r="49" spans="1:10" x14ac:dyDescent="0.2">
      <c r="A49" s="165">
        <v>43</v>
      </c>
      <c r="B49" s="166" t="s">
        <v>474</v>
      </c>
      <c r="C49" s="166" t="s">
        <v>475</v>
      </c>
      <c r="D49" s="166" t="s">
        <v>66</v>
      </c>
      <c r="E49" s="167">
        <v>4172</v>
      </c>
      <c r="F49" s="168">
        <v>16.36467</v>
      </c>
      <c r="G49" s="169">
        <v>4.0440099999999998E-3</v>
      </c>
      <c r="H49" s="12"/>
      <c r="J49" s="14"/>
    </row>
    <row r="50" spans="1:10" x14ac:dyDescent="0.2">
      <c r="A50" s="165">
        <v>44</v>
      </c>
      <c r="B50" s="166" t="s">
        <v>476</v>
      </c>
      <c r="C50" s="166" t="s">
        <v>477</v>
      </c>
      <c r="D50" s="166" t="s">
        <v>34</v>
      </c>
      <c r="E50" s="167">
        <v>707</v>
      </c>
      <c r="F50" s="168">
        <v>10.8888605</v>
      </c>
      <c r="G50" s="169">
        <v>2.69083E-3</v>
      </c>
      <c r="H50" s="12"/>
      <c r="J50" s="14"/>
    </row>
    <row r="51" spans="1:10" x14ac:dyDescent="0.2">
      <c r="A51" s="163"/>
      <c r="B51" s="163"/>
      <c r="C51" s="164" t="s">
        <v>150</v>
      </c>
      <c r="D51" s="163"/>
      <c r="E51" s="163" t="s">
        <v>151</v>
      </c>
      <c r="F51" s="170">
        <v>3878.0806619999998</v>
      </c>
      <c r="G51" s="171">
        <v>0.95834383000000001</v>
      </c>
      <c r="H51" s="12"/>
      <c r="J51" s="14"/>
    </row>
    <row r="52" spans="1:10" x14ac:dyDescent="0.2">
      <c r="A52" s="163"/>
      <c r="B52" s="163"/>
      <c r="C52" s="172"/>
      <c r="D52" s="163"/>
      <c r="E52" s="163"/>
      <c r="F52" s="173"/>
      <c r="G52" s="173"/>
      <c r="H52" s="12"/>
      <c r="J52" s="14"/>
    </row>
    <row r="53" spans="1:10" x14ac:dyDescent="0.2">
      <c r="A53" s="163"/>
      <c r="B53" s="163"/>
      <c r="C53" s="164" t="s">
        <v>152</v>
      </c>
      <c r="D53" s="163"/>
      <c r="E53" s="163"/>
      <c r="F53" s="163"/>
      <c r="G53" s="163"/>
      <c r="H53" s="12"/>
      <c r="J53" s="14"/>
    </row>
    <row r="54" spans="1:10" x14ac:dyDescent="0.2">
      <c r="A54" s="163"/>
      <c r="B54" s="163"/>
      <c r="C54" s="164" t="s">
        <v>150</v>
      </c>
      <c r="D54" s="163"/>
      <c r="E54" s="163" t="s">
        <v>151</v>
      </c>
      <c r="F54" s="174" t="s">
        <v>153</v>
      </c>
      <c r="G54" s="171">
        <v>0</v>
      </c>
      <c r="H54" s="12"/>
      <c r="J54" s="14"/>
    </row>
    <row r="55" spans="1:10" x14ac:dyDescent="0.2">
      <c r="A55" s="163"/>
      <c r="B55" s="163"/>
      <c r="C55" s="172"/>
      <c r="D55" s="163"/>
      <c r="E55" s="163"/>
      <c r="F55" s="173"/>
      <c r="G55" s="173"/>
      <c r="H55" s="12"/>
      <c r="J55" s="14"/>
    </row>
    <row r="56" spans="1:10" x14ac:dyDescent="0.2">
      <c r="A56" s="163"/>
      <c r="B56" s="163"/>
      <c r="C56" s="164" t="s">
        <v>154</v>
      </c>
      <c r="D56" s="163"/>
      <c r="E56" s="163"/>
      <c r="F56" s="163"/>
      <c r="G56" s="163"/>
      <c r="H56" s="12"/>
      <c r="J56" s="14"/>
    </row>
    <row r="57" spans="1:10" x14ac:dyDescent="0.2">
      <c r="A57" s="163"/>
      <c r="B57" s="163"/>
      <c r="C57" s="164" t="s">
        <v>150</v>
      </c>
      <c r="D57" s="163"/>
      <c r="E57" s="163" t="s">
        <v>151</v>
      </c>
      <c r="F57" s="174" t="s">
        <v>153</v>
      </c>
      <c r="G57" s="171">
        <v>0</v>
      </c>
      <c r="H57" s="12"/>
      <c r="J57" s="14"/>
    </row>
    <row r="58" spans="1:10" x14ac:dyDescent="0.2">
      <c r="A58" s="163"/>
      <c r="B58" s="163"/>
      <c r="C58" s="172"/>
      <c r="D58" s="163"/>
      <c r="E58" s="163"/>
      <c r="F58" s="173"/>
      <c r="G58" s="173"/>
      <c r="H58" s="12"/>
      <c r="J58" s="14"/>
    </row>
    <row r="59" spans="1:10" x14ac:dyDescent="0.2">
      <c r="A59" s="163"/>
      <c r="B59" s="163"/>
      <c r="C59" s="164" t="s">
        <v>155</v>
      </c>
      <c r="D59" s="163"/>
      <c r="E59" s="163"/>
      <c r="F59" s="163"/>
      <c r="G59" s="163"/>
      <c r="H59" s="12"/>
      <c r="J59" s="14"/>
    </row>
    <row r="60" spans="1:10" ht="25.5" x14ac:dyDescent="0.2">
      <c r="A60" s="165">
        <v>1</v>
      </c>
      <c r="B60" s="166" t="s">
        <v>333</v>
      </c>
      <c r="C60" s="166" t="s">
        <v>1183</v>
      </c>
      <c r="D60" s="166" t="s">
        <v>34</v>
      </c>
      <c r="E60" s="167">
        <v>82</v>
      </c>
      <c r="F60" s="168">
        <v>8.2015579999999994E-3</v>
      </c>
      <c r="G60" s="175" t="s">
        <v>149</v>
      </c>
      <c r="H60" s="12"/>
      <c r="J60" s="14"/>
    </row>
    <row r="61" spans="1:10" x14ac:dyDescent="0.2">
      <c r="A61" s="163"/>
      <c r="B61" s="163"/>
      <c r="C61" s="164" t="s">
        <v>150</v>
      </c>
      <c r="D61" s="163"/>
      <c r="E61" s="163" t="s">
        <v>151</v>
      </c>
      <c r="F61" s="170">
        <v>8.2015579999999994E-3</v>
      </c>
      <c r="G61" s="171">
        <v>2.03E-6</v>
      </c>
      <c r="H61" s="12"/>
      <c r="J61" s="14"/>
    </row>
    <row r="62" spans="1:10" x14ac:dyDescent="0.2">
      <c r="A62" s="163"/>
      <c r="B62" s="163"/>
      <c r="C62" s="172"/>
      <c r="D62" s="163"/>
      <c r="E62" s="163"/>
      <c r="F62" s="173"/>
      <c r="G62" s="173"/>
      <c r="H62" s="12"/>
      <c r="J62" s="14"/>
    </row>
    <row r="63" spans="1:10" x14ac:dyDescent="0.2">
      <c r="A63" s="163"/>
      <c r="B63" s="163"/>
      <c r="C63" s="164" t="s">
        <v>156</v>
      </c>
      <c r="D63" s="163"/>
      <c r="E63" s="163"/>
      <c r="F63" s="173"/>
      <c r="G63" s="173"/>
      <c r="H63" s="12"/>
      <c r="J63" s="14"/>
    </row>
    <row r="64" spans="1:10" x14ac:dyDescent="0.2">
      <c r="A64" s="163"/>
      <c r="B64" s="163"/>
      <c r="C64" s="164" t="s">
        <v>150</v>
      </c>
      <c r="D64" s="163"/>
      <c r="E64" s="163" t="s">
        <v>151</v>
      </c>
      <c r="F64" s="174" t="s">
        <v>153</v>
      </c>
      <c r="G64" s="171">
        <v>0</v>
      </c>
      <c r="H64" s="12"/>
      <c r="J64" s="14"/>
    </row>
    <row r="65" spans="1:10" x14ac:dyDescent="0.2">
      <c r="A65" s="163"/>
      <c r="B65" s="163"/>
      <c r="C65" s="172"/>
      <c r="D65" s="163"/>
      <c r="E65" s="163"/>
      <c r="F65" s="173"/>
      <c r="G65" s="173"/>
      <c r="H65" s="12"/>
      <c r="J65" s="14"/>
    </row>
    <row r="66" spans="1:10" x14ac:dyDescent="0.2">
      <c r="A66" s="163"/>
      <c r="B66" s="163"/>
      <c r="C66" s="164" t="s">
        <v>157</v>
      </c>
      <c r="D66" s="163"/>
      <c r="E66" s="163"/>
      <c r="F66" s="173"/>
      <c r="G66" s="173"/>
      <c r="H66" s="12"/>
      <c r="J66" s="14"/>
    </row>
    <row r="67" spans="1:10" x14ac:dyDescent="0.2">
      <c r="A67" s="163"/>
      <c r="B67" s="163"/>
      <c r="C67" s="164" t="s">
        <v>150</v>
      </c>
      <c r="D67" s="163"/>
      <c r="E67" s="163" t="s">
        <v>151</v>
      </c>
      <c r="F67" s="174" t="s">
        <v>153</v>
      </c>
      <c r="G67" s="171">
        <v>0</v>
      </c>
      <c r="H67" s="12"/>
      <c r="J67" s="14"/>
    </row>
    <row r="68" spans="1:10" x14ac:dyDescent="0.2">
      <c r="A68" s="163"/>
      <c r="B68" s="163"/>
      <c r="C68" s="172"/>
      <c r="D68" s="163"/>
      <c r="E68" s="163"/>
      <c r="F68" s="173"/>
      <c r="G68" s="173"/>
      <c r="H68" s="12"/>
      <c r="J68" s="14"/>
    </row>
    <row r="69" spans="1:10" x14ac:dyDescent="0.2">
      <c r="A69" s="163"/>
      <c r="B69" s="163"/>
      <c r="C69" s="164" t="s">
        <v>158</v>
      </c>
      <c r="D69" s="163"/>
      <c r="E69" s="163"/>
      <c r="F69" s="170">
        <v>3878.088863558</v>
      </c>
      <c r="G69" s="171">
        <v>0.95834585999999999</v>
      </c>
      <c r="H69" s="12"/>
      <c r="J69" s="14"/>
    </row>
    <row r="70" spans="1:10" x14ac:dyDescent="0.2">
      <c r="A70" s="163"/>
      <c r="B70" s="163"/>
      <c r="C70" s="172"/>
      <c r="D70" s="163"/>
      <c r="E70" s="163"/>
      <c r="F70" s="173"/>
      <c r="G70" s="173"/>
      <c r="H70" s="12"/>
      <c r="J70" s="14"/>
    </row>
    <row r="71" spans="1:10" x14ac:dyDescent="0.2">
      <c r="A71" s="163"/>
      <c r="B71" s="163"/>
      <c r="C71" s="164" t="s">
        <v>159</v>
      </c>
      <c r="D71" s="163"/>
      <c r="E71" s="163"/>
      <c r="F71" s="173"/>
      <c r="G71" s="173"/>
      <c r="H71" s="12"/>
      <c r="J71" s="14"/>
    </row>
    <row r="72" spans="1:10" x14ac:dyDescent="0.2">
      <c r="A72" s="163"/>
      <c r="B72" s="163"/>
      <c r="C72" s="164" t="s">
        <v>8</v>
      </c>
      <c r="D72" s="163"/>
      <c r="E72" s="163"/>
      <c r="F72" s="173"/>
      <c r="G72" s="173"/>
      <c r="H72" s="12"/>
      <c r="J72" s="14"/>
    </row>
    <row r="73" spans="1:10" x14ac:dyDescent="0.2">
      <c r="A73" s="163"/>
      <c r="B73" s="163"/>
      <c r="C73" s="164" t="s">
        <v>150</v>
      </c>
      <c r="D73" s="163"/>
      <c r="E73" s="163" t="s">
        <v>151</v>
      </c>
      <c r="F73" s="174" t="s">
        <v>153</v>
      </c>
      <c r="G73" s="171">
        <v>0</v>
      </c>
      <c r="H73" s="12"/>
      <c r="J73" s="14"/>
    </row>
    <row r="74" spans="1:10" x14ac:dyDescent="0.2">
      <c r="A74" s="163"/>
      <c r="B74" s="163"/>
      <c r="C74" s="172"/>
      <c r="D74" s="163"/>
      <c r="E74" s="163"/>
      <c r="F74" s="173"/>
      <c r="G74" s="173"/>
      <c r="H74" s="12"/>
      <c r="J74" s="14"/>
    </row>
    <row r="75" spans="1:10" x14ac:dyDescent="0.2">
      <c r="A75" s="163"/>
      <c r="B75" s="163"/>
      <c r="C75" s="164" t="s">
        <v>160</v>
      </c>
      <c r="D75" s="163"/>
      <c r="E75" s="163"/>
      <c r="F75" s="163"/>
      <c r="G75" s="163"/>
      <c r="H75" s="12"/>
      <c r="J75" s="14"/>
    </row>
    <row r="76" spans="1:10" x14ac:dyDescent="0.2">
      <c r="A76" s="163"/>
      <c r="B76" s="163"/>
      <c r="C76" s="164" t="s">
        <v>150</v>
      </c>
      <c r="D76" s="163"/>
      <c r="E76" s="163" t="s">
        <v>151</v>
      </c>
      <c r="F76" s="174" t="s">
        <v>153</v>
      </c>
      <c r="G76" s="171">
        <v>0</v>
      </c>
      <c r="H76" s="12"/>
      <c r="J76" s="14"/>
    </row>
    <row r="77" spans="1:10" x14ac:dyDescent="0.2">
      <c r="A77" s="163"/>
      <c r="B77" s="163"/>
      <c r="C77" s="172"/>
      <c r="D77" s="163"/>
      <c r="E77" s="163"/>
      <c r="F77" s="173"/>
      <c r="G77" s="173"/>
      <c r="H77" s="12"/>
      <c r="J77" s="14"/>
    </row>
    <row r="78" spans="1:10" x14ac:dyDescent="0.2">
      <c r="A78" s="163"/>
      <c r="B78" s="163"/>
      <c r="C78" s="164" t="s">
        <v>161</v>
      </c>
      <c r="D78" s="163"/>
      <c r="E78" s="163"/>
      <c r="F78" s="163"/>
      <c r="G78" s="163"/>
      <c r="H78" s="12"/>
      <c r="J78" s="14"/>
    </row>
    <row r="79" spans="1:10" x14ac:dyDescent="0.2">
      <c r="A79" s="163"/>
      <c r="B79" s="163"/>
      <c r="C79" s="164" t="s">
        <v>150</v>
      </c>
      <c r="D79" s="163"/>
      <c r="E79" s="163" t="s">
        <v>151</v>
      </c>
      <c r="F79" s="174" t="s">
        <v>153</v>
      </c>
      <c r="G79" s="171">
        <v>0</v>
      </c>
      <c r="H79" s="12"/>
      <c r="J79" s="14"/>
    </row>
    <row r="80" spans="1:10" x14ac:dyDescent="0.2">
      <c r="A80" s="163"/>
      <c r="B80" s="163"/>
      <c r="C80" s="172"/>
      <c r="D80" s="163"/>
      <c r="E80" s="163"/>
      <c r="F80" s="173"/>
      <c r="G80" s="173"/>
      <c r="H80" s="12"/>
      <c r="J80" s="14"/>
    </row>
    <row r="81" spans="1:10" x14ac:dyDescent="0.2">
      <c r="A81" s="163"/>
      <c r="B81" s="163"/>
      <c r="C81" s="164" t="s">
        <v>162</v>
      </c>
      <c r="D81" s="163"/>
      <c r="E81" s="163"/>
      <c r="F81" s="173"/>
      <c r="G81" s="173"/>
      <c r="H81" s="12"/>
      <c r="J81" s="14"/>
    </row>
    <row r="82" spans="1:10" x14ac:dyDescent="0.2">
      <c r="A82" s="163"/>
      <c r="B82" s="163"/>
      <c r="C82" s="164" t="s">
        <v>150</v>
      </c>
      <c r="D82" s="163"/>
      <c r="E82" s="163" t="s">
        <v>151</v>
      </c>
      <c r="F82" s="174" t="s">
        <v>153</v>
      </c>
      <c r="G82" s="171">
        <v>0</v>
      </c>
      <c r="H82" s="12"/>
      <c r="J82" s="14"/>
    </row>
    <row r="83" spans="1:10" x14ac:dyDescent="0.2">
      <c r="A83" s="163"/>
      <c r="B83" s="163"/>
      <c r="C83" s="172"/>
      <c r="D83" s="163"/>
      <c r="E83" s="163"/>
      <c r="F83" s="173"/>
      <c r="G83" s="173"/>
      <c r="H83" s="12"/>
      <c r="J83" s="14"/>
    </row>
    <row r="84" spans="1:10" x14ac:dyDescent="0.2">
      <c r="A84" s="163"/>
      <c r="B84" s="163"/>
      <c r="C84" s="164" t="s">
        <v>163</v>
      </c>
      <c r="D84" s="163"/>
      <c r="E84" s="163"/>
      <c r="F84" s="170">
        <v>0</v>
      </c>
      <c r="G84" s="171">
        <v>0</v>
      </c>
      <c r="H84" s="12"/>
      <c r="J84" s="14"/>
    </row>
    <row r="85" spans="1:10" x14ac:dyDescent="0.2">
      <c r="A85" s="163"/>
      <c r="B85" s="163"/>
      <c r="C85" s="172"/>
      <c r="D85" s="163"/>
      <c r="E85" s="163"/>
      <c r="F85" s="173"/>
      <c r="G85" s="173"/>
      <c r="H85" s="12"/>
      <c r="J85" s="14"/>
    </row>
    <row r="86" spans="1:10" x14ac:dyDescent="0.2">
      <c r="A86" s="163"/>
      <c r="B86" s="163"/>
      <c r="C86" s="164" t="s">
        <v>164</v>
      </c>
      <c r="D86" s="163"/>
      <c r="E86" s="163"/>
      <c r="F86" s="173"/>
      <c r="G86" s="173"/>
      <c r="H86" s="12"/>
      <c r="J86" s="14"/>
    </row>
    <row r="87" spans="1:10" x14ac:dyDescent="0.2">
      <c r="A87" s="163"/>
      <c r="B87" s="163"/>
      <c r="C87" s="164" t="s">
        <v>165</v>
      </c>
      <c r="D87" s="163"/>
      <c r="E87" s="163"/>
      <c r="F87" s="173"/>
      <c r="G87" s="173"/>
      <c r="H87" s="12"/>
      <c r="J87" s="14"/>
    </row>
    <row r="88" spans="1:10" x14ac:dyDescent="0.2">
      <c r="A88" s="163"/>
      <c r="B88" s="163"/>
      <c r="C88" s="164" t="s">
        <v>150</v>
      </c>
      <c r="D88" s="163"/>
      <c r="E88" s="163" t="s">
        <v>151</v>
      </c>
      <c r="F88" s="174" t="s">
        <v>153</v>
      </c>
      <c r="G88" s="171">
        <v>0</v>
      </c>
      <c r="H88" s="12"/>
      <c r="J88" s="14"/>
    </row>
    <row r="89" spans="1:10" x14ac:dyDescent="0.2">
      <c r="A89" s="163"/>
      <c r="B89" s="163"/>
      <c r="C89" s="172"/>
      <c r="D89" s="163"/>
      <c r="E89" s="163"/>
      <c r="F89" s="173"/>
      <c r="G89" s="173"/>
      <c r="H89" s="12"/>
      <c r="J89" s="14"/>
    </row>
    <row r="90" spans="1:10" x14ac:dyDescent="0.2">
      <c r="A90" s="163"/>
      <c r="B90" s="163"/>
      <c r="C90" s="164" t="s">
        <v>166</v>
      </c>
      <c r="D90" s="163"/>
      <c r="E90" s="163"/>
      <c r="F90" s="173"/>
      <c r="G90" s="173"/>
      <c r="H90" s="12"/>
      <c r="J90" s="14"/>
    </row>
    <row r="91" spans="1:10" x14ac:dyDescent="0.2">
      <c r="A91" s="163"/>
      <c r="B91" s="163"/>
      <c r="C91" s="164" t="s">
        <v>150</v>
      </c>
      <c r="D91" s="163"/>
      <c r="E91" s="163" t="s">
        <v>151</v>
      </c>
      <c r="F91" s="174" t="s">
        <v>153</v>
      </c>
      <c r="G91" s="171">
        <v>0</v>
      </c>
      <c r="H91" s="12"/>
      <c r="J91" s="14"/>
    </row>
    <row r="92" spans="1:10" x14ac:dyDescent="0.2">
      <c r="A92" s="163"/>
      <c r="B92" s="163"/>
      <c r="C92" s="172"/>
      <c r="D92" s="163"/>
      <c r="E92" s="163"/>
      <c r="F92" s="173"/>
      <c r="G92" s="173"/>
      <c r="H92" s="12"/>
      <c r="J92" s="14"/>
    </row>
    <row r="93" spans="1:10" x14ac:dyDescent="0.2">
      <c r="A93" s="163"/>
      <c r="B93" s="163"/>
      <c r="C93" s="164" t="s">
        <v>167</v>
      </c>
      <c r="D93" s="163"/>
      <c r="E93" s="163"/>
      <c r="F93" s="173"/>
      <c r="G93" s="173"/>
      <c r="H93" s="12"/>
      <c r="J93" s="14"/>
    </row>
    <row r="94" spans="1:10" x14ac:dyDescent="0.2">
      <c r="A94" s="163"/>
      <c r="B94" s="163"/>
      <c r="C94" s="164" t="s">
        <v>150</v>
      </c>
      <c r="D94" s="163"/>
      <c r="E94" s="163" t="s">
        <v>151</v>
      </c>
      <c r="F94" s="174" t="s">
        <v>153</v>
      </c>
      <c r="G94" s="171">
        <v>0</v>
      </c>
      <c r="H94" s="12"/>
      <c r="J94" s="14"/>
    </row>
    <row r="95" spans="1:10" x14ac:dyDescent="0.2">
      <c r="A95" s="163"/>
      <c r="B95" s="163"/>
      <c r="C95" s="172"/>
      <c r="D95" s="163"/>
      <c r="E95" s="163"/>
      <c r="F95" s="173"/>
      <c r="G95" s="173"/>
      <c r="H95" s="12"/>
      <c r="J95" s="14"/>
    </row>
    <row r="96" spans="1:10" x14ac:dyDescent="0.2">
      <c r="A96" s="163"/>
      <c r="B96" s="163"/>
      <c r="C96" s="164" t="s">
        <v>168</v>
      </c>
      <c r="D96" s="163"/>
      <c r="E96" s="163"/>
      <c r="F96" s="173"/>
      <c r="G96" s="173"/>
      <c r="H96" s="12"/>
      <c r="J96" s="14"/>
    </row>
    <row r="97" spans="1:10" x14ac:dyDescent="0.2">
      <c r="A97" s="165">
        <v>1</v>
      </c>
      <c r="B97" s="166"/>
      <c r="C97" s="166" t="s">
        <v>169</v>
      </c>
      <c r="D97" s="166"/>
      <c r="E97" s="175"/>
      <c r="F97" s="168">
        <v>170.40746759999999</v>
      </c>
      <c r="G97" s="169">
        <v>4.2110769999999999E-2</v>
      </c>
      <c r="H97" s="176">
        <v>6.6416448321270405</v>
      </c>
      <c r="J97" s="14"/>
    </row>
    <row r="98" spans="1:10" x14ac:dyDescent="0.2">
      <c r="A98" s="163"/>
      <c r="B98" s="163"/>
      <c r="C98" s="164" t="s">
        <v>150</v>
      </c>
      <c r="D98" s="163"/>
      <c r="E98" s="163" t="s">
        <v>151</v>
      </c>
      <c r="F98" s="170">
        <v>170.40746759999999</v>
      </c>
      <c r="G98" s="171">
        <v>4.2110769999999999E-2</v>
      </c>
      <c r="H98" s="12"/>
      <c r="J98" s="14"/>
    </row>
    <row r="99" spans="1:10" x14ac:dyDescent="0.2">
      <c r="A99" s="163"/>
      <c r="B99" s="163"/>
      <c r="C99" s="172"/>
      <c r="D99" s="163"/>
      <c r="E99" s="163"/>
      <c r="F99" s="173"/>
      <c r="G99" s="173"/>
      <c r="H99" s="12"/>
      <c r="J99" s="14"/>
    </row>
    <row r="100" spans="1:10" x14ac:dyDescent="0.2">
      <c r="A100" s="163"/>
      <c r="B100" s="163"/>
      <c r="C100" s="164" t="s">
        <v>170</v>
      </c>
      <c r="D100" s="163"/>
      <c r="E100" s="163"/>
      <c r="F100" s="170">
        <v>170.40746759999999</v>
      </c>
      <c r="G100" s="171">
        <v>4.2110769999999999E-2</v>
      </c>
      <c r="H100" s="12"/>
      <c r="J100" s="14"/>
    </row>
    <row r="101" spans="1:10" x14ac:dyDescent="0.2">
      <c r="A101" s="163"/>
      <c r="B101" s="163"/>
      <c r="C101" s="173"/>
      <c r="D101" s="163"/>
      <c r="E101" s="163"/>
      <c r="F101" s="163"/>
      <c r="G101" s="163"/>
      <c r="H101" s="12"/>
      <c r="J101" s="14"/>
    </row>
    <row r="102" spans="1:10" x14ac:dyDescent="0.2">
      <c r="A102" s="163"/>
      <c r="B102" s="163"/>
      <c r="C102" s="164" t="s">
        <v>171</v>
      </c>
      <c r="D102" s="163"/>
      <c r="E102" s="163"/>
      <c r="F102" s="163"/>
      <c r="G102" s="163"/>
      <c r="H102" s="12"/>
      <c r="J102" s="14"/>
    </row>
    <row r="103" spans="1:10" x14ac:dyDescent="0.2">
      <c r="A103" s="163"/>
      <c r="B103" s="163"/>
      <c r="C103" s="164" t="s">
        <v>172</v>
      </c>
      <c r="D103" s="163"/>
      <c r="E103" s="163"/>
      <c r="F103" s="163"/>
      <c r="G103" s="163"/>
      <c r="H103" s="12"/>
      <c r="J103" s="14"/>
    </row>
    <row r="104" spans="1:10" x14ac:dyDescent="0.2">
      <c r="A104" s="163"/>
      <c r="B104" s="163"/>
      <c r="C104" s="164" t="s">
        <v>150</v>
      </c>
      <c r="D104" s="163"/>
      <c r="E104" s="163" t="s">
        <v>151</v>
      </c>
      <c r="F104" s="174" t="s">
        <v>153</v>
      </c>
      <c r="G104" s="171">
        <v>0</v>
      </c>
      <c r="H104" s="12"/>
      <c r="J104" s="14"/>
    </row>
    <row r="105" spans="1:10" x14ac:dyDescent="0.2">
      <c r="A105" s="163"/>
      <c r="B105" s="163"/>
      <c r="C105" s="172"/>
      <c r="D105" s="163"/>
      <c r="E105" s="163"/>
      <c r="F105" s="173"/>
      <c r="G105" s="173"/>
      <c r="H105" s="12"/>
      <c r="J105" s="14"/>
    </row>
    <row r="106" spans="1:10" x14ac:dyDescent="0.2">
      <c r="A106" s="163"/>
      <c r="B106" s="163"/>
      <c r="C106" s="164" t="s">
        <v>175</v>
      </c>
      <c r="D106" s="163"/>
      <c r="E106" s="163"/>
      <c r="F106" s="163"/>
      <c r="G106" s="163"/>
      <c r="H106" s="12"/>
      <c r="J106" s="14"/>
    </row>
    <row r="107" spans="1:10" x14ac:dyDescent="0.2">
      <c r="A107" s="163"/>
      <c r="B107" s="163"/>
      <c r="C107" s="164" t="s">
        <v>176</v>
      </c>
      <c r="D107" s="163"/>
      <c r="E107" s="163"/>
      <c r="F107" s="163"/>
      <c r="G107" s="163"/>
      <c r="H107" s="12"/>
      <c r="J107" s="14"/>
    </row>
    <row r="108" spans="1:10" x14ac:dyDescent="0.2">
      <c r="A108" s="163"/>
      <c r="B108" s="163"/>
      <c r="C108" s="164" t="s">
        <v>150</v>
      </c>
      <c r="D108" s="163"/>
      <c r="E108" s="163" t="s">
        <v>151</v>
      </c>
      <c r="F108" s="174" t="s">
        <v>153</v>
      </c>
      <c r="G108" s="171">
        <v>0</v>
      </c>
      <c r="H108" s="12"/>
      <c r="J108" s="14"/>
    </row>
    <row r="109" spans="1:10" x14ac:dyDescent="0.2">
      <c r="A109" s="163"/>
      <c r="B109" s="163"/>
      <c r="C109" s="172"/>
      <c r="D109" s="163"/>
      <c r="E109" s="163"/>
      <c r="F109" s="173"/>
      <c r="G109" s="173"/>
      <c r="H109" s="12"/>
      <c r="J109" s="14"/>
    </row>
    <row r="110" spans="1:10" x14ac:dyDescent="0.2">
      <c r="A110" s="163"/>
      <c r="B110" s="163"/>
      <c r="C110" s="164" t="s">
        <v>177</v>
      </c>
      <c r="D110" s="163"/>
      <c r="E110" s="163"/>
      <c r="F110" s="173"/>
      <c r="G110" s="173"/>
      <c r="H110" s="12"/>
      <c r="J110" s="14"/>
    </row>
    <row r="111" spans="1:10" x14ac:dyDescent="0.2">
      <c r="A111" s="163"/>
      <c r="B111" s="163"/>
      <c r="C111" s="164" t="s">
        <v>150</v>
      </c>
      <c r="D111" s="163"/>
      <c r="E111" s="163" t="s">
        <v>151</v>
      </c>
      <c r="F111" s="174" t="s">
        <v>153</v>
      </c>
      <c r="G111" s="171">
        <v>0</v>
      </c>
      <c r="H111" s="12"/>
      <c r="J111" s="14"/>
    </row>
    <row r="112" spans="1:10" x14ac:dyDescent="0.2">
      <c r="A112" s="163"/>
      <c r="B112" s="166"/>
      <c r="C112" s="166"/>
      <c r="D112" s="164"/>
      <c r="E112" s="163"/>
      <c r="F112" s="166"/>
      <c r="G112" s="175"/>
      <c r="H112" s="12"/>
      <c r="J112" s="14"/>
    </row>
    <row r="113" spans="1:17" x14ac:dyDescent="0.2">
      <c r="A113" s="175"/>
      <c r="B113" s="166"/>
      <c r="C113" s="166" t="s">
        <v>178</v>
      </c>
      <c r="D113" s="166"/>
      <c r="E113" s="175"/>
      <c r="F113" s="168">
        <v>-1.8478669400000001</v>
      </c>
      <c r="G113" s="169">
        <v>-4.5664000000000002E-4</v>
      </c>
      <c r="H113" s="12"/>
      <c r="J113" s="14"/>
    </row>
    <row r="114" spans="1:17" x14ac:dyDescent="0.2">
      <c r="A114" s="172"/>
      <c r="B114" s="172"/>
      <c r="C114" s="164" t="s">
        <v>179</v>
      </c>
      <c r="D114" s="173"/>
      <c r="E114" s="173"/>
      <c r="F114" s="170">
        <v>4046.6484642179998</v>
      </c>
      <c r="G114" s="178">
        <v>0.99999998999999995</v>
      </c>
      <c r="H114" s="12"/>
      <c r="J114" s="14"/>
    </row>
    <row r="115" spans="1:17" x14ac:dyDescent="0.2">
      <c r="A115" s="13"/>
      <c r="B115" s="13"/>
      <c r="C115" s="13"/>
      <c r="D115" s="179"/>
      <c r="E115" s="179"/>
      <c r="F115" s="179"/>
      <c r="G115" s="179"/>
      <c r="J115" s="14"/>
    </row>
    <row r="116" spans="1:17" ht="12.75" customHeight="1" x14ac:dyDescent="0.2">
      <c r="A116" s="13"/>
      <c r="B116" s="270" t="s">
        <v>869</v>
      </c>
      <c r="C116" s="270"/>
      <c r="D116" s="270"/>
      <c r="E116" s="270"/>
      <c r="F116" s="270"/>
      <c r="G116" s="270"/>
      <c r="H116" s="270"/>
      <c r="J116" s="14"/>
    </row>
    <row r="117" spans="1:17" ht="14.1" customHeight="1" x14ac:dyDescent="0.2">
      <c r="A117" s="13"/>
      <c r="B117" s="270" t="s">
        <v>870</v>
      </c>
      <c r="C117" s="270"/>
      <c r="D117" s="270"/>
      <c r="E117" s="270"/>
      <c r="F117" s="270"/>
      <c r="G117" s="270"/>
      <c r="H117" s="270"/>
      <c r="J117" s="14"/>
    </row>
    <row r="118" spans="1:17" ht="17.100000000000001" customHeight="1" x14ac:dyDescent="0.2">
      <c r="A118" s="13"/>
      <c r="B118" s="270" t="s">
        <v>871</v>
      </c>
      <c r="C118" s="270"/>
      <c r="D118" s="270"/>
      <c r="E118" s="270"/>
      <c r="F118" s="270"/>
      <c r="G118" s="270"/>
      <c r="H118" s="270"/>
      <c r="J118" s="14"/>
    </row>
    <row r="119" spans="1:17" s="16" customFormat="1" ht="66.75" customHeight="1" x14ac:dyDescent="0.25">
      <c r="A119" s="15"/>
      <c r="B119" s="271" t="s">
        <v>872</v>
      </c>
      <c r="C119" s="271"/>
      <c r="D119" s="271"/>
      <c r="E119" s="271"/>
      <c r="F119" s="271"/>
      <c r="G119" s="271"/>
      <c r="H119" s="271"/>
      <c r="I119"/>
      <c r="J119" s="14"/>
      <c r="K119"/>
      <c r="L119"/>
      <c r="M119"/>
      <c r="N119"/>
      <c r="O119"/>
      <c r="P119"/>
      <c r="Q119"/>
    </row>
    <row r="120" spans="1:17" ht="12.75" customHeight="1" x14ac:dyDescent="0.2">
      <c r="A120" s="13"/>
      <c r="B120" s="270" t="s">
        <v>873</v>
      </c>
      <c r="C120" s="270"/>
      <c r="D120" s="270"/>
      <c r="E120" s="270"/>
      <c r="F120" s="270"/>
      <c r="G120" s="270"/>
      <c r="H120" s="270"/>
      <c r="J120" s="14"/>
    </row>
    <row r="121" spans="1:17" x14ac:dyDescent="0.2">
      <c r="A121" s="13"/>
      <c r="B121" s="13"/>
      <c r="C121" s="13"/>
      <c r="D121" s="179"/>
      <c r="E121" s="179"/>
      <c r="F121" s="179"/>
      <c r="G121" s="179"/>
      <c r="J121" s="14"/>
    </row>
    <row r="122" spans="1:17" x14ac:dyDescent="0.2">
      <c r="A122" s="13"/>
      <c r="B122" s="279" t="s">
        <v>180</v>
      </c>
      <c r="C122" s="280"/>
      <c r="D122" s="281"/>
      <c r="E122" s="188"/>
      <c r="F122" s="179"/>
      <c r="G122" s="179"/>
      <c r="J122" s="14"/>
    </row>
    <row r="123" spans="1:17" ht="12.75" customHeight="1" x14ac:dyDescent="0.2">
      <c r="A123" s="13"/>
      <c r="B123" s="265" t="s">
        <v>181</v>
      </c>
      <c r="C123" s="266"/>
      <c r="D123" s="180" t="s">
        <v>182</v>
      </c>
      <c r="E123" s="188"/>
      <c r="F123" s="179"/>
      <c r="G123" s="179"/>
      <c r="J123" s="14"/>
    </row>
    <row r="124" spans="1:17" ht="12.75" customHeight="1" x14ac:dyDescent="0.2">
      <c r="A124" s="13"/>
      <c r="B124" s="265" t="s">
        <v>951</v>
      </c>
      <c r="C124" s="266"/>
      <c r="D124" s="180" t="str">
        <f>"Rs. "&amp;TEXT(F61,"0.00")&amp;" lacs/ #"</f>
        <v>Rs. 0.01 lacs/ #</v>
      </c>
      <c r="E124" s="188"/>
      <c r="F124" s="179"/>
      <c r="G124" s="179"/>
      <c r="J124" s="14"/>
    </row>
    <row r="125" spans="1:17" x14ac:dyDescent="0.2">
      <c r="A125" s="13"/>
      <c r="B125" s="265" t="s">
        <v>184</v>
      </c>
      <c r="C125" s="266"/>
      <c r="D125" s="181" t="s">
        <v>151</v>
      </c>
      <c r="E125" s="188"/>
      <c r="F125" s="179"/>
      <c r="G125" s="179"/>
      <c r="J125" s="14"/>
    </row>
    <row r="126" spans="1:17" x14ac:dyDescent="0.2">
      <c r="A126" s="17"/>
      <c r="B126" s="18" t="s">
        <v>151</v>
      </c>
      <c r="C126" s="18" t="s">
        <v>874</v>
      </c>
      <c r="D126" s="18" t="s">
        <v>185</v>
      </c>
      <c r="E126" s="17"/>
      <c r="F126" s="17"/>
      <c r="G126" s="17"/>
      <c r="H126" s="17"/>
      <c r="J126" s="14"/>
    </row>
    <row r="127" spans="1:17" x14ac:dyDescent="0.2">
      <c r="A127" s="17"/>
      <c r="B127" s="182" t="s">
        <v>186</v>
      </c>
      <c r="C127" s="18" t="s">
        <v>187</v>
      </c>
      <c r="D127" s="18" t="s">
        <v>188</v>
      </c>
      <c r="E127" s="17"/>
      <c r="F127" s="17"/>
      <c r="G127" s="17"/>
      <c r="J127" s="14"/>
    </row>
    <row r="128" spans="1:17" x14ac:dyDescent="0.2">
      <c r="A128" s="17"/>
      <c r="B128" s="183" t="s">
        <v>189</v>
      </c>
      <c r="C128" s="184">
        <v>25.129300000000001</v>
      </c>
      <c r="D128" s="184">
        <v>25.2014</v>
      </c>
      <c r="E128" s="17"/>
      <c r="F128" s="159"/>
      <c r="G128" s="189"/>
      <c r="J128" s="14"/>
    </row>
    <row r="129" spans="1:10" x14ac:dyDescent="0.2">
      <c r="A129" s="17"/>
      <c r="B129" s="183" t="s">
        <v>875</v>
      </c>
      <c r="C129" s="184">
        <v>24.3216</v>
      </c>
      <c r="D129" s="184">
        <v>24.391400000000001</v>
      </c>
      <c r="E129" s="17"/>
      <c r="F129" s="159"/>
      <c r="G129" s="189"/>
      <c r="J129" s="14"/>
    </row>
    <row r="130" spans="1:10" x14ac:dyDescent="0.2">
      <c r="A130" s="17"/>
      <c r="B130" s="183" t="s">
        <v>191</v>
      </c>
      <c r="C130" s="184">
        <v>24.0428</v>
      </c>
      <c r="D130" s="184">
        <v>24.1068</v>
      </c>
      <c r="E130" s="17"/>
      <c r="F130" s="159"/>
      <c r="G130" s="189"/>
      <c r="J130" s="14"/>
    </row>
    <row r="131" spans="1:10" x14ac:dyDescent="0.2">
      <c r="A131" s="17"/>
      <c r="B131" s="183" t="s">
        <v>876</v>
      </c>
      <c r="C131" s="184">
        <v>23.235800000000001</v>
      </c>
      <c r="D131" s="184">
        <v>23.297699999999999</v>
      </c>
      <c r="E131" s="17"/>
      <c r="F131" s="159"/>
      <c r="G131" s="189"/>
      <c r="J131" s="14"/>
    </row>
    <row r="132" spans="1:10" x14ac:dyDescent="0.2">
      <c r="A132" s="17"/>
      <c r="B132" s="17"/>
      <c r="C132" s="17"/>
      <c r="D132" s="17"/>
      <c r="E132" s="17"/>
      <c r="F132" s="17"/>
      <c r="G132" s="17"/>
      <c r="J132" s="14"/>
    </row>
    <row r="133" spans="1:10" x14ac:dyDescent="0.2">
      <c r="A133" s="17"/>
      <c r="B133" s="265" t="s">
        <v>877</v>
      </c>
      <c r="C133" s="266"/>
      <c r="D133" s="180" t="s">
        <v>182</v>
      </c>
      <c r="E133" s="17"/>
      <c r="F133" s="17"/>
      <c r="G133" s="17"/>
      <c r="J133" s="14"/>
    </row>
    <row r="134" spans="1:10" x14ac:dyDescent="0.2">
      <c r="A134" s="17"/>
      <c r="B134" s="159"/>
      <c r="C134" s="159"/>
      <c r="D134" s="17"/>
      <c r="E134" s="17"/>
      <c r="F134" s="17"/>
      <c r="G134" s="17"/>
      <c r="J134" s="14"/>
    </row>
    <row r="135" spans="1:10" x14ac:dyDescent="0.2">
      <c r="A135" s="17"/>
      <c r="B135" s="265" t="s">
        <v>194</v>
      </c>
      <c r="C135" s="266"/>
      <c r="D135" s="180" t="s">
        <v>182</v>
      </c>
      <c r="E135" s="190"/>
      <c r="F135" s="17"/>
      <c r="G135" s="17"/>
      <c r="J135" s="14"/>
    </row>
    <row r="136" spans="1:10" x14ac:dyDescent="0.2">
      <c r="A136" s="17"/>
      <c r="B136" s="265" t="s">
        <v>195</v>
      </c>
      <c r="C136" s="266"/>
      <c r="D136" s="180" t="s">
        <v>182</v>
      </c>
      <c r="E136" s="190"/>
      <c r="F136" s="17"/>
      <c r="G136" s="17"/>
      <c r="J136" s="14"/>
    </row>
    <row r="137" spans="1:10" x14ac:dyDescent="0.2">
      <c r="A137" s="17"/>
      <c r="B137" s="265" t="s">
        <v>196</v>
      </c>
      <c r="C137" s="266"/>
      <c r="D137" s="180" t="s">
        <v>182</v>
      </c>
      <c r="E137" s="190"/>
      <c r="F137" s="17"/>
      <c r="G137" s="17"/>
      <c r="J137" s="14"/>
    </row>
    <row r="138" spans="1:10" x14ac:dyDescent="0.2">
      <c r="A138" s="17"/>
      <c r="B138" s="265" t="s">
        <v>197</v>
      </c>
      <c r="C138" s="266"/>
      <c r="D138" s="185">
        <v>8.9512471808209565E-2</v>
      </c>
      <c r="E138" s="17"/>
      <c r="F138" s="159"/>
      <c r="G138" s="189"/>
      <c r="J138" s="14"/>
    </row>
    <row r="139" spans="1:10" x14ac:dyDescent="0.2">
      <c r="J139" s="14"/>
    </row>
  </sheetData>
  <mergeCells count="17">
    <mergeCell ref="A1:H1"/>
    <mergeCell ref="A2:H2"/>
    <mergeCell ref="A3:H3"/>
    <mergeCell ref="B124:C124"/>
    <mergeCell ref="B125:C125"/>
    <mergeCell ref="B122:D122"/>
    <mergeCell ref="B123:C123"/>
    <mergeCell ref="B116:H116"/>
    <mergeCell ref="B117:H117"/>
    <mergeCell ref="B118:H118"/>
    <mergeCell ref="B119:H119"/>
    <mergeCell ref="B120:H120"/>
    <mergeCell ref="B138:C138"/>
    <mergeCell ref="B133:C133"/>
    <mergeCell ref="B135:C135"/>
    <mergeCell ref="B136:C136"/>
    <mergeCell ref="B137:C137"/>
  </mergeCells>
  <hyperlinks>
    <hyperlink ref="I1" location="Index!B13" display="Index" xr:uid="{2627358B-4F48-4B96-9E9F-555234FF3D0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30C00-5667-41BA-A30F-763617D2B652}">
  <sheetPr>
    <outlinePr summaryBelow="0" summaryRight="0"/>
  </sheetPr>
  <dimension ref="A1:Q168"/>
  <sheetViews>
    <sheetView showGridLines="0" workbookViewId="0">
      <selection activeCell="G86" sqref="G86"/>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9" max="9" width="5.710937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512</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420</v>
      </c>
      <c r="C7" s="166" t="s">
        <v>421</v>
      </c>
      <c r="D7" s="166" t="s">
        <v>47</v>
      </c>
      <c r="E7" s="167">
        <v>18825767</v>
      </c>
      <c r="F7" s="168">
        <v>9365.8190825000001</v>
      </c>
      <c r="G7" s="169">
        <v>3.0129389999999999E-2</v>
      </c>
      <c r="H7" s="12"/>
      <c r="J7" s="14"/>
    </row>
    <row r="8" spans="1:10" x14ac:dyDescent="0.2">
      <c r="A8" s="165">
        <v>2</v>
      </c>
      <c r="B8" s="166" t="s">
        <v>32</v>
      </c>
      <c r="C8" s="166" t="s">
        <v>33</v>
      </c>
      <c r="D8" s="166" t="s">
        <v>34</v>
      </c>
      <c r="E8" s="167">
        <v>192356</v>
      </c>
      <c r="F8" s="168">
        <v>9133.7361259999998</v>
      </c>
      <c r="G8" s="169">
        <v>2.9382789999999999E-2</v>
      </c>
      <c r="H8" s="12"/>
      <c r="J8" s="14"/>
    </row>
    <row r="9" spans="1:10" x14ac:dyDescent="0.2">
      <c r="A9" s="165">
        <v>3</v>
      </c>
      <c r="B9" s="166" t="s">
        <v>87</v>
      </c>
      <c r="C9" s="166" t="s">
        <v>88</v>
      </c>
      <c r="D9" s="166" t="s">
        <v>74</v>
      </c>
      <c r="E9" s="167">
        <v>1754986</v>
      </c>
      <c r="F9" s="168">
        <v>8642.4285569999993</v>
      </c>
      <c r="G9" s="169">
        <v>2.7802279999999999E-2</v>
      </c>
      <c r="H9" s="12"/>
      <c r="J9" s="14"/>
    </row>
    <row r="10" spans="1:10" x14ac:dyDescent="0.2">
      <c r="A10" s="165">
        <v>4</v>
      </c>
      <c r="B10" s="166" t="s">
        <v>435</v>
      </c>
      <c r="C10" s="166" t="s">
        <v>436</v>
      </c>
      <c r="D10" s="166" t="s">
        <v>74</v>
      </c>
      <c r="E10" s="167">
        <v>1164560</v>
      </c>
      <c r="F10" s="168">
        <v>8468.6803199999995</v>
      </c>
      <c r="G10" s="169">
        <v>2.7243340000000001E-2</v>
      </c>
      <c r="H10" s="12"/>
      <c r="J10" s="14"/>
    </row>
    <row r="11" spans="1:10" x14ac:dyDescent="0.2">
      <c r="A11" s="165">
        <v>5</v>
      </c>
      <c r="B11" s="166" t="s">
        <v>53</v>
      </c>
      <c r="C11" s="166" t="s">
        <v>54</v>
      </c>
      <c r="D11" s="166" t="s">
        <v>55</v>
      </c>
      <c r="E11" s="167">
        <v>595041</v>
      </c>
      <c r="F11" s="168">
        <v>7637.9462759999997</v>
      </c>
      <c r="G11" s="169">
        <v>2.4570910000000001E-2</v>
      </c>
      <c r="H11" s="12"/>
      <c r="J11" s="14"/>
    </row>
    <row r="12" spans="1:10" ht="15" x14ac:dyDescent="0.2">
      <c r="A12" s="165">
        <v>6</v>
      </c>
      <c r="B12" s="166" t="s">
        <v>412</v>
      </c>
      <c r="C12" s="166" t="s">
        <v>413</v>
      </c>
      <c r="D12" s="166" t="s">
        <v>66</v>
      </c>
      <c r="E12" s="167">
        <v>387840</v>
      </c>
      <c r="F12" s="168">
        <v>7629.3945599999997</v>
      </c>
      <c r="G12" s="169">
        <v>2.45434E-2</v>
      </c>
      <c r="H12" s="12"/>
      <c r="J12" s="62"/>
    </row>
    <row r="13" spans="1:10" x14ac:dyDescent="0.2">
      <c r="A13" s="165">
        <v>7</v>
      </c>
      <c r="B13" s="166" t="s">
        <v>289</v>
      </c>
      <c r="C13" s="166" t="s">
        <v>290</v>
      </c>
      <c r="D13" s="166" t="s">
        <v>74</v>
      </c>
      <c r="E13" s="167">
        <v>702024</v>
      </c>
      <c r="F13" s="168">
        <v>7613.45028</v>
      </c>
      <c r="G13" s="169">
        <v>2.4492099999999999E-2</v>
      </c>
      <c r="H13" s="12"/>
      <c r="J13" s="14"/>
    </row>
    <row r="14" spans="1:10" x14ac:dyDescent="0.2">
      <c r="A14" s="165">
        <v>8</v>
      </c>
      <c r="B14" s="166" t="s">
        <v>513</v>
      </c>
      <c r="C14" s="166" t="s">
        <v>514</v>
      </c>
      <c r="D14" s="166" t="s">
        <v>268</v>
      </c>
      <c r="E14" s="167">
        <v>410580</v>
      </c>
      <c r="F14" s="168">
        <v>6472.7937000000002</v>
      </c>
      <c r="G14" s="169">
        <v>2.0822670000000001E-2</v>
      </c>
      <c r="H14" s="12"/>
      <c r="J14" s="14"/>
    </row>
    <row r="15" spans="1:10" x14ac:dyDescent="0.2">
      <c r="A15" s="165">
        <v>9</v>
      </c>
      <c r="B15" s="166" t="s">
        <v>441</v>
      </c>
      <c r="C15" s="166" t="s">
        <v>442</v>
      </c>
      <c r="D15" s="166" t="s">
        <v>250</v>
      </c>
      <c r="E15" s="167">
        <v>762252</v>
      </c>
      <c r="F15" s="168">
        <v>6330.5028599999996</v>
      </c>
      <c r="G15" s="169">
        <v>2.0364920000000002E-2</v>
      </c>
      <c r="H15" s="12"/>
      <c r="J15" s="14"/>
    </row>
    <row r="16" spans="1:10" x14ac:dyDescent="0.2">
      <c r="A16" s="165">
        <v>10</v>
      </c>
      <c r="B16" s="166" t="s">
        <v>370</v>
      </c>
      <c r="C16" s="166" t="s">
        <v>371</v>
      </c>
      <c r="D16" s="166" t="s">
        <v>255</v>
      </c>
      <c r="E16" s="167">
        <v>171608</v>
      </c>
      <c r="F16" s="168">
        <v>6231.6871080000001</v>
      </c>
      <c r="G16" s="169">
        <v>2.0047039999999999E-2</v>
      </c>
      <c r="H16" s="12"/>
      <c r="J16" s="14"/>
    </row>
    <row r="17" spans="1:10" ht="25.5" x14ac:dyDescent="0.2">
      <c r="A17" s="165">
        <v>11</v>
      </c>
      <c r="B17" s="166" t="s">
        <v>98</v>
      </c>
      <c r="C17" s="166" t="s">
        <v>99</v>
      </c>
      <c r="D17" s="166" t="s">
        <v>34</v>
      </c>
      <c r="E17" s="167">
        <v>151416</v>
      </c>
      <c r="F17" s="168">
        <v>6207.7531680000002</v>
      </c>
      <c r="G17" s="169">
        <v>1.9970040000000001E-2</v>
      </c>
      <c r="H17" s="12"/>
      <c r="J17" s="14" t="s">
        <v>1053</v>
      </c>
    </row>
    <row r="18" spans="1:10" x14ac:dyDescent="0.2">
      <c r="A18" s="165">
        <v>12</v>
      </c>
      <c r="B18" s="166" t="s">
        <v>515</v>
      </c>
      <c r="C18" s="166" t="s">
        <v>516</v>
      </c>
      <c r="D18" s="166" t="s">
        <v>55</v>
      </c>
      <c r="E18" s="167">
        <v>325071</v>
      </c>
      <c r="F18" s="168">
        <v>6175.6988579999997</v>
      </c>
      <c r="G18" s="169">
        <v>1.9866930000000001E-2</v>
      </c>
      <c r="H18" s="12"/>
      <c r="J18" s="14"/>
    </row>
    <row r="19" spans="1:10" x14ac:dyDescent="0.2">
      <c r="A19" s="165">
        <v>13</v>
      </c>
      <c r="B19" s="166" t="s">
        <v>414</v>
      </c>
      <c r="C19" s="166" t="s">
        <v>415</v>
      </c>
      <c r="D19" s="166" t="s">
        <v>47</v>
      </c>
      <c r="E19" s="167">
        <v>6529016</v>
      </c>
      <c r="F19" s="168">
        <v>6045.8688160000002</v>
      </c>
      <c r="G19" s="169">
        <v>1.9449270000000001E-2</v>
      </c>
      <c r="H19" s="12"/>
      <c r="J19" s="14"/>
    </row>
    <row r="20" spans="1:10" ht="25.5" x14ac:dyDescent="0.2">
      <c r="A20" s="165">
        <v>14</v>
      </c>
      <c r="B20" s="166" t="s">
        <v>517</v>
      </c>
      <c r="C20" s="166" t="s">
        <v>518</v>
      </c>
      <c r="D20" s="166" t="s">
        <v>213</v>
      </c>
      <c r="E20" s="167">
        <v>950000</v>
      </c>
      <c r="F20" s="168">
        <v>5864.35</v>
      </c>
      <c r="G20" s="169">
        <v>1.886533E-2</v>
      </c>
      <c r="H20" s="12"/>
      <c r="J20" s="14"/>
    </row>
    <row r="21" spans="1:10" x14ac:dyDescent="0.2">
      <c r="A21" s="165">
        <v>15</v>
      </c>
      <c r="B21" s="166" t="s">
        <v>145</v>
      </c>
      <c r="C21" s="166" t="s">
        <v>146</v>
      </c>
      <c r="D21" s="166" t="s">
        <v>66</v>
      </c>
      <c r="E21" s="167">
        <v>1927764</v>
      </c>
      <c r="F21" s="168">
        <v>5697.5065020000002</v>
      </c>
      <c r="G21" s="169">
        <v>1.8328609999999999E-2</v>
      </c>
      <c r="H21" s="12"/>
      <c r="J21" s="14"/>
    </row>
    <row r="22" spans="1:10" ht="15" x14ac:dyDescent="0.2">
      <c r="A22" s="165">
        <v>16</v>
      </c>
      <c r="B22" s="166" t="s">
        <v>519</v>
      </c>
      <c r="C22" s="166" t="s">
        <v>520</v>
      </c>
      <c r="D22" s="166" t="s">
        <v>233</v>
      </c>
      <c r="E22" s="167">
        <v>803556</v>
      </c>
      <c r="F22" s="168">
        <v>5614.445772</v>
      </c>
      <c r="G22" s="169">
        <v>1.8061399999999998E-2</v>
      </c>
      <c r="H22" s="12"/>
      <c r="J22" s="62"/>
    </row>
    <row r="23" spans="1:10" ht="25.5" x14ac:dyDescent="0.2">
      <c r="A23" s="165">
        <v>17</v>
      </c>
      <c r="B23" s="166" t="s">
        <v>424</v>
      </c>
      <c r="C23" s="166" t="s">
        <v>425</v>
      </c>
      <c r="D23" s="166" t="s">
        <v>213</v>
      </c>
      <c r="E23" s="167">
        <v>311732</v>
      </c>
      <c r="F23" s="168">
        <v>5523.5793080000003</v>
      </c>
      <c r="G23" s="169">
        <v>1.7769090000000001E-2</v>
      </c>
      <c r="H23" s="12"/>
      <c r="J23" s="14"/>
    </row>
    <row r="24" spans="1:10" ht="25.5" x14ac:dyDescent="0.2">
      <c r="A24" s="165">
        <v>18</v>
      </c>
      <c r="B24" s="166" t="s">
        <v>85</v>
      </c>
      <c r="C24" s="166" t="s">
        <v>86</v>
      </c>
      <c r="D24" s="166" t="s">
        <v>11</v>
      </c>
      <c r="E24" s="167">
        <v>774293</v>
      </c>
      <c r="F24" s="168">
        <v>5434.3754204999996</v>
      </c>
      <c r="G24" s="169">
        <v>1.7482129999999999E-2</v>
      </c>
      <c r="H24" s="12"/>
      <c r="J24" s="14"/>
    </row>
    <row r="25" spans="1:10" x14ac:dyDescent="0.2">
      <c r="A25" s="165">
        <v>19</v>
      </c>
      <c r="B25" s="166" t="s">
        <v>135</v>
      </c>
      <c r="C25" s="166" t="s">
        <v>136</v>
      </c>
      <c r="D25" s="166" t="s">
        <v>34</v>
      </c>
      <c r="E25" s="167">
        <v>750707</v>
      </c>
      <c r="F25" s="168">
        <v>5308.6245504999997</v>
      </c>
      <c r="G25" s="169">
        <v>1.707759E-2</v>
      </c>
      <c r="H25" s="12"/>
      <c r="J25" s="14"/>
    </row>
    <row r="26" spans="1:10" x14ac:dyDescent="0.2">
      <c r="A26" s="165">
        <v>20</v>
      </c>
      <c r="B26" s="166" t="s">
        <v>455</v>
      </c>
      <c r="C26" s="166" t="s">
        <v>456</v>
      </c>
      <c r="D26" s="166" t="s">
        <v>34</v>
      </c>
      <c r="E26" s="167">
        <v>329789</v>
      </c>
      <c r="F26" s="168">
        <v>5254.8579259999997</v>
      </c>
      <c r="G26" s="169">
        <v>1.690463E-2</v>
      </c>
      <c r="H26" s="12"/>
      <c r="J26" s="14"/>
    </row>
    <row r="27" spans="1:10" x14ac:dyDescent="0.2">
      <c r="A27" s="165">
        <v>21</v>
      </c>
      <c r="B27" s="166" t="s">
        <v>521</v>
      </c>
      <c r="C27" s="166" t="s">
        <v>522</v>
      </c>
      <c r="D27" s="166" t="s">
        <v>332</v>
      </c>
      <c r="E27" s="167">
        <v>287733</v>
      </c>
      <c r="F27" s="168">
        <v>4991.4482175000003</v>
      </c>
      <c r="G27" s="169">
        <v>1.6057249999999999E-2</v>
      </c>
      <c r="H27" s="12"/>
      <c r="J27" s="14"/>
    </row>
    <row r="28" spans="1:10" x14ac:dyDescent="0.2">
      <c r="A28" s="165">
        <v>22</v>
      </c>
      <c r="B28" s="166" t="s">
        <v>62</v>
      </c>
      <c r="C28" s="166" t="s">
        <v>63</v>
      </c>
      <c r="D28" s="166" t="s">
        <v>47</v>
      </c>
      <c r="E28" s="167">
        <v>555737</v>
      </c>
      <c r="F28" s="168">
        <v>4614.5621794999997</v>
      </c>
      <c r="G28" s="169">
        <v>1.484483E-2</v>
      </c>
      <c r="H28" s="12"/>
      <c r="J28" s="14"/>
    </row>
    <row r="29" spans="1:10" x14ac:dyDescent="0.2">
      <c r="A29" s="165">
        <v>23</v>
      </c>
      <c r="B29" s="166" t="s">
        <v>251</v>
      </c>
      <c r="C29" s="166" t="s">
        <v>252</v>
      </c>
      <c r="D29" s="166" t="s">
        <v>250</v>
      </c>
      <c r="E29" s="167">
        <v>585880</v>
      </c>
      <c r="F29" s="168">
        <v>4595.6427199999998</v>
      </c>
      <c r="G29" s="169">
        <v>1.4783960000000001E-2</v>
      </c>
      <c r="H29" s="12"/>
      <c r="J29" s="14"/>
    </row>
    <row r="30" spans="1:10" ht="25.5" x14ac:dyDescent="0.2">
      <c r="A30" s="165">
        <v>24</v>
      </c>
      <c r="B30" s="166" t="s">
        <v>426</v>
      </c>
      <c r="C30" s="166" t="s">
        <v>427</v>
      </c>
      <c r="D30" s="166" t="s">
        <v>255</v>
      </c>
      <c r="E30" s="167">
        <v>180632</v>
      </c>
      <c r="F30" s="168">
        <v>4456.7333360000002</v>
      </c>
      <c r="G30" s="169">
        <v>1.43371E-2</v>
      </c>
      <c r="H30" s="12"/>
      <c r="J30" s="14" t="s">
        <v>1054</v>
      </c>
    </row>
    <row r="31" spans="1:10" x14ac:dyDescent="0.2">
      <c r="A31" s="165">
        <v>25</v>
      </c>
      <c r="B31" s="166" t="s">
        <v>523</v>
      </c>
      <c r="C31" s="166" t="s">
        <v>524</v>
      </c>
      <c r="D31" s="166" t="s">
        <v>255</v>
      </c>
      <c r="E31" s="167">
        <v>78020</v>
      </c>
      <c r="F31" s="168">
        <v>4385.2311300000001</v>
      </c>
      <c r="G31" s="169">
        <v>1.4107079999999999E-2</v>
      </c>
      <c r="H31" s="12"/>
      <c r="J31" s="14"/>
    </row>
    <row r="32" spans="1:10" x14ac:dyDescent="0.2">
      <c r="A32" s="165">
        <v>26</v>
      </c>
      <c r="B32" s="166" t="s">
        <v>449</v>
      </c>
      <c r="C32" s="166" t="s">
        <v>450</v>
      </c>
      <c r="D32" s="166" t="s">
        <v>332</v>
      </c>
      <c r="E32" s="167">
        <v>385296</v>
      </c>
      <c r="F32" s="168">
        <v>4381.7787600000001</v>
      </c>
      <c r="G32" s="169">
        <v>1.4095969999999999E-2</v>
      </c>
      <c r="H32" s="12"/>
      <c r="J32" s="14"/>
    </row>
    <row r="33" spans="1:10" x14ac:dyDescent="0.2">
      <c r="A33" s="165">
        <v>27</v>
      </c>
      <c r="B33" s="166" t="s">
        <v>336</v>
      </c>
      <c r="C33" s="166" t="s">
        <v>337</v>
      </c>
      <c r="D33" s="166" t="s">
        <v>47</v>
      </c>
      <c r="E33" s="167">
        <v>272416</v>
      </c>
      <c r="F33" s="168">
        <v>4172.1872480000002</v>
      </c>
      <c r="G33" s="169">
        <v>1.342173E-2</v>
      </c>
      <c r="H33" s="12"/>
      <c r="J33" s="14"/>
    </row>
    <row r="34" spans="1:10" x14ac:dyDescent="0.2">
      <c r="A34" s="165">
        <v>28</v>
      </c>
      <c r="B34" s="166" t="s">
        <v>396</v>
      </c>
      <c r="C34" s="166" t="s">
        <v>397</v>
      </c>
      <c r="D34" s="166" t="s">
        <v>47</v>
      </c>
      <c r="E34" s="167">
        <v>3237028</v>
      </c>
      <c r="F34" s="168">
        <v>4166.0550359999997</v>
      </c>
      <c r="G34" s="169">
        <v>1.3402000000000001E-2</v>
      </c>
      <c r="H34" s="12"/>
      <c r="J34" s="14"/>
    </row>
    <row r="35" spans="1:10" x14ac:dyDescent="0.2">
      <c r="A35" s="165">
        <v>29</v>
      </c>
      <c r="B35" s="166" t="s">
        <v>264</v>
      </c>
      <c r="C35" s="166" t="s">
        <v>265</v>
      </c>
      <c r="D35" s="166" t="s">
        <v>233</v>
      </c>
      <c r="E35" s="167">
        <v>82858</v>
      </c>
      <c r="F35" s="168">
        <v>4118.8711800000001</v>
      </c>
      <c r="G35" s="169">
        <v>1.325021E-2</v>
      </c>
      <c r="H35" s="12"/>
      <c r="J35" s="14"/>
    </row>
    <row r="36" spans="1:10" x14ac:dyDescent="0.2">
      <c r="A36" s="165">
        <v>30</v>
      </c>
      <c r="B36" s="166" t="s">
        <v>428</v>
      </c>
      <c r="C36" s="166" t="s">
        <v>429</v>
      </c>
      <c r="D36" s="166" t="s">
        <v>430</v>
      </c>
      <c r="E36" s="167">
        <v>308127</v>
      </c>
      <c r="F36" s="168">
        <v>4033.5364934999998</v>
      </c>
      <c r="G36" s="169">
        <v>1.297569E-2</v>
      </c>
      <c r="H36" s="12"/>
      <c r="J36" s="14"/>
    </row>
    <row r="37" spans="1:10" ht="25.5" x14ac:dyDescent="0.2">
      <c r="A37" s="165">
        <v>31</v>
      </c>
      <c r="B37" s="166" t="s">
        <v>525</v>
      </c>
      <c r="C37" s="166" t="s">
        <v>526</v>
      </c>
      <c r="D37" s="166" t="s">
        <v>309</v>
      </c>
      <c r="E37" s="167">
        <v>265529</v>
      </c>
      <c r="F37" s="168">
        <v>3935.0070154999999</v>
      </c>
      <c r="G37" s="169">
        <v>1.265873E-2</v>
      </c>
      <c r="H37" s="12"/>
      <c r="J37" s="14"/>
    </row>
    <row r="38" spans="1:10" ht="25.5" x14ac:dyDescent="0.2">
      <c r="A38" s="165">
        <v>32</v>
      </c>
      <c r="B38" s="166" t="s">
        <v>133</v>
      </c>
      <c r="C38" s="166" t="s">
        <v>134</v>
      </c>
      <c r="D38" s="166" t="s">
        <v>26</v>
      </c>
      <c r="E38" s="167">
        <v>274747</v>
      </c>
      <c r="F38" s="168">
        <v>3874.8943144999998</v>
      </c>
      <c r="G38" s="169">
        <v>1.246535E-2</v>
      </c>
      <c r="H38" s="12"/>
      <c r="J38" s="14"/>
    </row>
    <row r="39" spans="1:10" x14ac:dyDescent="0.2">
      <c r="A39" s="165">
        <v>33</v>
      </c>
      <c r="B39" s="166" t="s">
        <v>403</v>
      </c>
      <c r="C39" s="166" t="s">
        <v>404</v>
      </c>
      <c r="D39" s="166" t="s">
        <v>74</v>
      </c>
      <c r="E39" s="167">
        <v>57744</v>
      </c>
      <c r="F39" s="168">
        <v>3867.5198879999998</v>
      </c>
      <c r="G39" s="169">
        <v>1.244163E-2</v>
      </c>
      <c r="H39" s="12"/>
      <c r="J39" s="14"/>
    </row>
    <row r="40" spans="1:10" x14ac:dyDescent="0.2">
      <c r="A40" s="165">
        <v>34</v>
      </c>
      <c r="B40" s="166" t="s">
        <v>484</v>
      </c>
      <c r="C40" s="166" t="s">
        <v>1180</v>
      </c>
      <c r="D40" s="166" t="s">
        <v>277</v>
      </c>
      <c r="E40" s="167">
        <v>618162</v>
      </c>
      <c r="F40" s="168">
        <v>3823.0228889999999</v>
      </c>
      <c r="G40" s="169">
        <v>1.2298480000000001E-2</v>
      </c>
      <c r="H40" s="12"/>
      <c r="J40" s="14"/>
    </row>
    <row r="41" spans="1:10" ht="25.5" x14ac:dyDescent="0.2">
      <c r="A41" s="165">
        <v>35</v>
      </c>
      <c r="B41" s="166" t="s">
        <v>527</v>
      </c>
      <c r="C41" s="166" t="s">
        <v>528</v>
      </c>
      <c r="D41" s="166" t="s">
        <v>467</v>
      </c>
      <c r="E41" s="167">
        <v>2058571</v>
      </c>
      <c r="F41" s="168">
        <v>3773.360643</v>
      </c>
      <c r="G41" s="169">
        <v>1.213872E-2</v>
      </c>
      <c r="H41" s="12"/>
      <c r="J41" s="14"/>
    </row>
    <row r="42" spans="1:10" x14ac:dyDescent="0.2">
      <c r="A42" s="165">
        <v>36</v>
      </c>
      <c r="B42" s="166" t="s">
        <v>285</v>
      </c>
      <c r="C42" s="166" t="s">
        <v>286</v>
      </c>
      <c r="D42" s="166" t="s">
        <v>82</v>
      </c>
      <c r="E42" s="167">
        <v>1291266</v>
      </c>
      <c r="F42" s="168">
        <v>3744.6714000000002</v>
      </c>
      <c r="G42" s="169">
        <v>1.204643E-2</v>
      </c>
      <c r="H42" s="12"/>
      <c r="J42" s="14"/>
    </row>
    <row r="43" spans="1:10" x14ac:dyDescent="0.2">
      <c r="A43" s="165">
        <v>37</v>
      </c>
      <c r="B43" s="166" t="s">
        <v>83</v>
      </c>
      <c r="C43" s="166" t="s">
        <v>84</v>
      </c>
      <c r="D43" s="166" t="s">
        <v>31</v>
      </c>
      <c r="E43" s="167">
        <v>1099317</v>
      </c>
      <c r="F43" s="168">
        <v>3680.513316</v>
      </c>
      <c r="G43" s="169">
        <v>1.184004E-2</v>
      </c>
      <c r="H43" s="12"/>
      <c r="J43" s="14"/>
    </row>
    <row r="44" spans="1:10" x14ac:dyDescent="0.2">
      <c r="A44" s="165">
        <v>38</v>
      </c>
      <c r="B44" s="166" t="s">
        <v>529</v>
      </c>
      <c r="C44" s="166" t="s">
        <v>530</v>
      </c>
      <c r="D44" s="166" t="s">
        <v>531</v>
      </c>
      <c r="E44" s="167">
        <v>587804</v>
      </c>
      <c r="F44" s="168">
        <v>3676.7140199999999</v>
      </c>
      <c r="G44" s="169">
        <v>1.1827809999999999E-2</v>
      </c>
      <c r="H44" s="12"/>
      <c r="J44" s="14"/>
    </row>
    <row r="45" spans="1:10" x14ac:dyDescent="0.2">
      <c r="A45" s="165">
        <v>39</v>
      </c>
      <c r="B45" s="166" t="s">
        <v>532</v>
      </c>
      <c r="C45" s="166" t="s">
        <v>533</v>
      </c>
      <c r="D45" s="166" t="s">
        <v>210</v>
      </c>
      <c r="E45" s="167">
        <v>85682</v>
      </c>
      <c r="F45" s="168">
        <v>3595.3880840000002</v>
      </c>
      <c r="G45" s="169">
        <v>1.156619E-2</v>
      </c>
      <c r="H45" s="12"/>
      <c r="J45" s="14"/>
    </row>
    <row r="46" spans="1:10" x14ac:dyDescent="0.2">
      <c r="A46" s="165">
        <v>40</v>
      </c>
      <c r="B46" s="166" t="s">
        <v>39</v>
      </c>
      <c r="C46" s="166" t="s">
        <v>40</v>
      </c>
      <c r="D46" s="166" t="s">
        <v>11</v>
      </c>
      <c r="E46" s="167">
        <v>690873</v>
      </c>
      <c r="F46" s="168">
        <v>3578.0312669999998</v>
      </c>
      <c r="G46" s="169">
        <v>1.1510360000000001E-2</v>
      </c>
      <c r="H46" s="12"/>
      <c r="J46" s="14"/>
    </row>
    <row r="47" spans="1:10" x14ac:dyDescent="0.2">
      <c r="A47" s="165">
        <v>41</v>
      </c>
      <c r="B47" s="166" t="s">
        <v>534</v>
      </c>
      <c r="C47" s="166" t="s">
        <v>535</v>
      </c>
      <c r="D47" s="166" t="s">
        <v>66</v>
      </c>
      <c r="E47" s="167">
        <v>400000</v>
      </c>
      <c r="F47" s="168">
        <v>3538.8</v>
      </c>
      <c r="G47" s="169">
        <v>1.1384150000000001E-2</v>
      </c>
      <c r="H47" s="12"/>
      <c r="J47" s="14"/>
    </row>
    <row r="48" spans="1:10" ht="25.5" x14ac:dyDescent="0.2">
      <c r="A48" s="165">
        <v>42</v>
      </c>
      <c r="B48" s="166" t="s">
        <v>470</v>
      </c>
      <c r="C48" s="166" t="s">
        <v>471</v>
      </c>
      <c r="D48" s="166" t="s">
        <v>213</v>
      </c>
      <c r="E48" s="167">
        <v>74554</v>
      </c>
      <c r="F48" s="168">
        <v>3504.7089860000001</v>
      </c>
      <c r="G48" s="169">
        <v>1.127448E-2</v>
      </c>
      <c r="H48" s="12"/>
      <c r="J48" s="14"/>
    </row>
    <row r="49" spans="1:10" x14ac:dyDescent="0.2">
      <c r="A49" s="165">
        <v>43</v>
      </c>
      <c r="B49" s="166" t="s">
        <v>536</v>
      </c>
      <c r="C49" s="166" t="s">
        <v>537</v>
      </c>
      <c r="D49" s="166" t="s">
        <v>400</v>
      </c>
      <c r="E49" s="167">
        <v>452552</v>
      </c>
      <c r="F49" s="168">
        <v>3483.5190200000002</v>
      </c>
      <c r="G49" s="169">
        <v>1.1206310000000001E-2</v>
      </c>
      <c r="H49" s="12"/>
      <c r="J49" s="14"/>
    </row>
    <row r="50" spans="1:10" ht="25.5" x14ac:dyDescent="0.2">
      <c r="A50" s="165">
        <v>44</v>
      </c>
      <c r="B50" s="166" t="s">
        <v>314</v>
      </c>
      <c r="C50" s="166" t="s">
        <v>315</v>
      </c>
      <c r="D50" s="166" t="s">
        <v>309</v>
      </c>
      <c r="E50" s="167">
        <v>106034</v>
      </c>
      <c r="F50" s="168">
        <v>3379.7277159999999</v>
      </c>
      <c r="G50" s="169">
        <v>1.0872420000000001E-2</v>
      </c>
      <c r="H50" s="12"/>
      <c r="J50" s="14"/>
    </row>
    <row r="51" spans="1:10" ht="25.5" x14ac:dyDescent="0.2">
      <c r="A51" s="165">
        <v>45</v>
      </c>
      <c r="B51" s="166" t="s">
        <v>538</v>
      </c>
      <c r="C51" s="166" t="s">
        <v>539</v>
      </c>
      <c r="D51" s="166" t="s">
        <v>213</v>
      </c>
      <c r="E51" s="167">
        <v>484538</v>
      </c>
      <c r="F51" s="168">
        <v>3350.5802699999999</v>
      </c>
      <c r="G51" s="169">
        <v>1.0778660000000001E-2</v>
      </c>
      <c r="H51" s="12"/>
      <c r="J51" s="14"/>
    </row>
    <row r="52" spans="1:10" x14ac:dyDescent="0.2">
      <c r="A52" s="165">
        <v>46</v>
      </c>
      <c r="B52" s="166" t="s">
        <v>540</v>
      </c>
      <c r="C52" s="166" t="s">
        <v>541</v>
      </c>
      <c r="D52" s="166" t="s">
        <v>66</v>
      </c>
      <c r="E52" s="167">
        <v>1467882</v>
      </c>
      <c r="F52" s="168">
        <v>3331.3581989999998</v>
      </c>
      <c r="G52" s="169">
        <v>1.071682E-2</v>
      </c>
      <c r="H52" s="12"/>
      <c r="J52" s="14"/>
    </row>
    <row r="53" spans="1:10" x14ac:dyDescent="0.2">
      <c r="A53" s="165">
        <v>47</v>
      </c>
      <c r="B53" s="166" t="s">
        <v>459</v>
      </c>
      <c r="C53" s="166" t="s">
        <v>460</v>
      </c>
      <c r="D53" s="166" t="s">
        <v>210</v>
      </c>
      <c r="E53" s="167">
        <v>907359</v>
      </c>
      <c r="F53" s="168">
        <v>3302.3330805000001</v>
      </c>
      <c r="G53" s="169">
        <v>1.062345E-2</v>
      </c>
      <c r="H53" s="12"/>
      <c r="J53" s="14"/>
    </row>
    <row r="54" spans="1:10" x14ac:dyDescent="0.2">
      <c r="A54" s="165">
        <v>48</v>
      </c>
      <c r="B54" s="166" t="s">
        <v>129</v>
      </c>
      <c r="C54" s="166" t="s">
        <v>130</v>
      </c>
      <c r="D54" s="166" t="s">
        <v>102</v>
      </c>
      <c r="E54" s="167">
        <v>449718</v>
      </c>
      <c r="F54" s="168">
        <v>3277.5447840000002</v>
      </c>
      <c r="G54" s="169">
        <v>1.05437E-2</v>
      </c>
      <c r="H54" s="12"/>
      <c r="J54" s="14"/>
    </row>
    <row r="55" spans="1:10" x14ac:dyDescent="0.2">
      <c r="A55" s="165">
        <v>49</v>
      </c>
      <c r="B55" s="166" t="s">
        <v>439</v>
      </c>
      <c r="C55" s="166" t="s">
        <v>440</v>
      </c>
      <c r="D55" s="166" t="s">
        <v>47</v>
      </c>
      <c r="E55" s="167">
        <v>985676</v>
      </c>
      <c r="F55" s="168">
        <v>3250.7594479999998</v>
      </c>
      <c r="G55" s="169">
        <v>1.045754E-2</v>
      </c>
      <c r="H55" s="12"/>
      <c r="J55" s="14"/>
    </row>
    <row r="56" spans="1:10" x14ac:dyDescent="0.2">
      <c r="A56" s="165">
        <v>50</v>
      </c>
      <c r="B56" s="166" t="s">
        <v>64</v>
      </c>
      <c r="C56" s="166" t="s">
        <v>65</v>
      </c>
      <c r="D56" s="166" t="s">
        <v>66</v>
      </c>
      <c r="E56" s="167">
        <v>33458</v>
      </c>
      <c r="F56" s="168">
        <v>3143.8307829999999</v>
      </c>
      <c r="G56" s="169">
        <v>1.0113550000000001E-2</v>
      </c>
      <c r="H56" s="12"/>
      <c r="J56" s="14"/>
    </row>
    <row r="57" spans="1:10" x14ac:dyDescent="0.2">
      <c r="A57" s="165">
        <v>51</v>
      </c>
      <c r="B57" s="166" t="s">
        <v>372</v>
      </c>
      <c r="C57" s="166" t="s">
        <v>373</v>
      </c>
      <c r="D57" s="166" t="s">
        <v>374</v>
      </c>
      <c r="E57" s="167">
        <v>158000</v>
      </c>
      <c r="F57" s="168">
        <v>3042.2109999999998</v>
      </c>
      <c r="G57" s="169">
        <v>9.7866499999999992E-3</v>
      </c>
      <c r="H57" s="12"/>
      <c r="J57" s="14"/>
    </row>
    <row r="58" spans="1:10" x14ac:dyDescent="0.2">
      <c r="A58" s="165">
        <v>52</v>
      </c>
      <c r="B58" s="166" t="s">
        <v>542</v>
      </c>
      <c r="C58" s="166" t="s">
        <v>543</v>
      </c>
      <c r="D58" s="166" t="s">
        <v>233</v>
      </c>
      <c r="E58" s="167">
        <v>498569</v>
      </c>
      <c r="F58" s="168">
        <v>3014.5974584999999</v>
      </c>
      <c r="G58" s="169">
        <v>9.6978199999999994E-3</v>
      </c>
      <c r="H58" s="12"/>
      <c r="J58" s="14"/>
    </row>
    <row r="59" spans="1:10" x14ac:dyDescent="0.2">
      <c r="A59" s="165">
        <v>53</v>
      </c>
      <c r="B59" s="166" t="s">
        <v>544</v>
      </c>
      <c r="C59" s="166" t="s">
        <v>545</v>
      </c>
      <c r="D59" s="166" t="s">
        <v>531</v>
      </c>
      <c r="E59" s="167">
        <v>41146</v>
      </c>
      <c r="F59" s="168">
        <v>2937.2895020000001</v>
      </c>
      <c r="G59" s="169">
        <v>9.4491200000000001E-3</v>
      </c>
      <c r="H59" s="12"/>
      <c r="J59" s="14"/>
    </row>
    <row r="60" spans="1:10" x14ac:dyDescent="0.2">
      <c r="A60" s="165">
        <v>54</v>
      </c>
      <c r="B60" s="166" t="s">
        <v>256</v>
      </c>
      <c r="C60" s="166" t="s">
        <v>257</v>
      </c>
      <c r="D60" s="166" t="s">
        <v>47</v>
      </c>
      <c r="E60" s="167">
        <v>1710127</v>
      </c>
      <c r="F60" s="168">
        <v>2738.7683904999999</v>
      </c>
      <c r="G60" s="169">
        <v>8.8104900000000007E-3</v>
      </c>
      <c r="H60" s="12"/>
      <c r="J60" s="14"/>
    </row>
    <row r="61" spans="1:10" x14ac:dyDescent="0.2">
      <c r="A61" s="165">
        <v>55</v>
      </c>
      <c r="B61" s="166" t="s">
        <v>546</v>
      </c>
      <c r="C61" s="166" t="s">
        <v>547</v>
      </c>
      <c r="D61" s="166" t="s">
        <v>255</v>
      </c>
      <c r="E61" s="167">
        <v>131673</v>
      </c>
      <c r="F61" s="168">
        <v>2738.4033810000001</v>
      </c>
      <c r="G61" s="169">
        <v>8.8093100000000008E-3</v>
      </c>
      <c r="H61" s="12"/>
      <c r="J61" s="14"/>
    </row>
    <row r="62" spans="1:10" ht="25.5" x14ac:dyDescent="0.2">
      <c r="A62" s="165">
        <v>56</v>
      </c>
      <c r="B62" s="166" t="s">
        <v>548</v>
      </c>
      <c r="C62" s="166" t="s">
        <v>549</v>
      </c>
      <c r="D62" s="166" t="s">
        <v>495</v>
      </c>
      <c r="E62" s="167">
        <v>709805</v>
      </c>
      <c r="F62" s="168">
        <v>2684.8374125</v>
      </c>
      <c r="G62" s="169">
        <v>8.6369900000000006E-3</v>
      </c>
      <c r="H62" s="12"/>
      <c r="J62" s="14"/>
    </row>
    <row r="63" spans="1:10" x14ac:dyDescent="0.2">
      <c r="A63" s="165">
        <v>57</v>
      </c>
      <c r="B63" s="166" t="s">
        <v>203</v>
      </c>
      <c r="C63" s="166" t="s">
        <v>204</v>
      </c>
      <c r="D63" s="166" t="s">
        <v>102</v>
      </c>
      <c r="E63" s="167">
        <v>74893</v>
      </c>
      <c r="F63" s="168">
        <v>2678.8102705000001</v>
      </c>
      <c r="G63" s="169">
        <v>8.6175999999999996E-3</v>
      </c>
      <c r="H63" s="12"/>
      <c r="J63" s="14"/>
    </row>
    <row r="64" spans="1:10" x14ac:dyDescent="0.2">
      <c r="A64" s="165">
        <v>58</v>
      </c>
      <c r="B64" s="166" t="s">
        <v>550</v>
      </c>
      <c r="C64" s="166" t="s">
        <v>551</v>
      </c>
      <c r="D64" s="166" t="s">
        <v>255</v>
      </c>
      <c r="E64" s="167">
        <v>278168</v>
      </c>
      <c r="F64" s="168">
        <v>2527.5735319999999</v>
      </c>
      <c r="G64" s="169">
        <v>8.1310800000000006E-3</v>
      </c>
      <c r="H64" s="12"/>
      <c r="J64" s="14"/>
    </row>
    <row r="65" spans="1:10" x14ac:dyDescent="0.2">
      <c r="A65" s="165">
        <v>59</v>
      </c>
      <c r="B65" s="166" t="s">
        <v>231</v>
      </c>
      <c r="C65" s="166" t="s">
        <v>232</v>
      </c>
      <c r="D65" s="166" t="s">
        <v>233</v>
      </c>
      <c r="E65" s="167">
        <v>72088</v>
      </c>
      <c r="F65" s="168">
        <v>2458.56124</v>
      </c>
      <c r="G65" s="169">
        <v>7.9090700000000007E-3</v>
      </c>
      <c r="H65" s="12"/>
      <c r="J65" s="14"/>
    </row>
    <row r="66" spans="1:10" x14ac:dyDescent="0.2">
      <c r="A66" s="165">
        <v>60</v>
      </c>
      <c r="B66" s="166" t="s">
        <v>91</v>
      </c>
      <c r="C66" s="166" t="s">
        <v>92</v>
      </c>
      <c r="D66" s="166" t="s">
        <v>31</v>
      </c>
      <c r="E66" s="167">
        <v>385350</v>
      </c>
      <c r="F66" s="168">
        <v>2262.7752</v>
      </c>
      <c r="G66" s="169">
        <v>7.2792400000000002E-3</v>
      </c>
      <c r="H66" s="12"/>
      <c r="J66" s="14"/>
    </row>
    <row r="67" spans="1:10" ht="25.5" x14ac:dyDescent="0.2">
      <c r="A67" s="165">
        <v>61</v>
      </c>
      <c r="B67" s="166" t="s">
        <v>552</v>
      </c>
      <c r="C67" s="166" t="s">
        <v>553</v>
      </c>
      <c r="D67" s="166" t="s">
        <v>554</v>
      </c>
      <c r="E67" s="167">
        <v>531646</v>
      </c>
      <c r="F67" s="168">
        <v>2206.0650770000002</v>
      </c>
      <c r="G67" s="169">
        <v>7.0968100000000003E-3</v>
      </c>
      <c r="H67" s="12"/>
      <c r="J67" s="14"/>
    </row>
    <row r="68" spans="1:10" x14ac:dyDescent="0.2">
      <c r="A68" s="165">
        <v>62</v>
      </c>
      <c r="B68" s="166" t="s">
        <v>253</v>
      </c>
      <c r="C68" s="166" t="s">
        <v>254</v>
      </c>
      <c r="D68" s="166" t="s">
        <v>255</v>
      </c>
      <c r="E68" s="167">
        <v>63153</v>
      </c>
      <c r="F68" s="168">
        <v>2197.7875530000001</v>
      </c>
      <c r="G68" s="169">
        <v>7.0701799999999997E-3</v>
      </c>
      <c r="H68" s="12"/>
      <c r="J68" s="14"/>
    </row>
    <row r="69" spans="1:10" x14ac:dyDescent="0.2">
      <c r="A69" s="165">
        <v>63</v>
      </c>
      <c r="B69" s="166" t="s">
        <v>555</v>
      </c>
      <c r="C69" s="166" t="s">
        <v>556</v>
      </c>
      <c r="D69" s="166" t="s">
        <v>255</v>
      </c>
      <c r="E69" s="167">
        <v>127388</v>
      </c>
      <c r="F69" s="168">
        <v>2102.1567759999998</v>
      </c>
      <c r="G69" s="169">
        <v>6.76254E-3</v>
      </c>
      <c r="H69" s="12"/>
      <c r="J69" s="14"/>
    </row>
    <row r="70" spans="1:10" ht="25.5" x14ac:dyDescent="0.2">
      <c r="A70" s="165">
        <v>64</v>
      </c>
      <c r="B70" s="166" t="s">
        <v>123</v>
      </c>
      <c r="C70" s="166" t="s">
        <v>124</v>
      </c>
      <c r="D70" s="166" t="s">
        <v>26</v>
      </c>
      <c r="E70" s="167">
        <v>52854</v>
      </c>
      <c r="F70" s="168">
        <v>2046.639015</v>
      </c>
      <c r="G70" s="169">
        <v>6.5839399999999999E-3</v>
      </c>
      <c r="H70" s="12"/>
      <c r="J70" s="14"/>
    </row>
    <row r="71" spans="1:10" x14ac:dyDescent="0.2">
      <c r="A71" s="165">
        <v>65</v>
      </c>
      <c r="B71" s="166" t="s">
        <v>383</v>
      </c>
      <c r="C71" s="166" t="s">
        <v>384</v>
      </c>
      <c r="D71" s="166" t="s">
        <v>34</v>
      </c>
      <c r="E71" s="167">
        <v>255189</v>
      </c>
      <c r="F71" s="168">
        <v>1931.6531355</v>
      </c>
      <c r="G71" s="169">
        <v>6.2140399999999997E-3</v>
      </c>
      <c r="H71" s="12"/>
      <c r="J71" s="14"/>
    </row>
    <row r="72" spans="1:10" x14ac:dyDescent="0.2">
      <c r="A72" s="165">
        <v>66</v>
      </c>
      <c r="B72" s="166" t="s">
        <v>472</v>
      </c>
      <c r="C72" s="166" t="s">
        <v>473</v>
      </c>
      <c r="D72" s="166" t="s">
        <v>102</v>
      </c>
      <c r="E72" s="167">
        <v>143119</v>
      </c>
      <c r="F72" s="168">
        <v>1726.3729375</v>
      </c>
      <c r="G72" s="169">
        <v>5.5536600000000002E-3</v>
      </c>
      <c r="H72" s="12"/>
      <c r="J72" s="14"/>
    </row>
    <row r="73" spans="1:10" x14ac:dyDescent="0.2">
      <c r="A73" s="165">
        <v>67</v>
      </c>
      <c r="B73" s="166" t="s">
        <v>137</v>
      </c>
      <c r="C73" s="166" t="s">
        <v>138</v>
      </c>
      <c r="D73" s="166" t="s">
        <v>34</v>
      </c>
      <c r="E73" s="167">
        <v>115044</v>
      </c>
      <c r="F73" s="168">
        <v>1449.4968779999999</v>
      </c>
      <c r="G73" s="169">
        <v>4.6629599999999998E-3</v>
      </c>
      <c r="H73" s="12"/>
      <c r="J73" s="14"/>
    </row>
    <row r="74" spans="1:10" x14ac:dyDescent="0.2">
      <c r="A74" s="165">
        <v>68</v>
      </c>
      <c r="B74" s="166" t="s">
        <v>557</v>
      </c>
      <c r="C74" s="166" t="s">
        <v>558</v>
      </c>
      <c r="D74" s="166" t="s">
        <v>74</v>
      </c>
      <c r="E74" s="167">
        <v>63551</v>
      </c>
      <c r="F74" s="168">
        <v>1274.8648355</v>
      </c>
      <c r="G74" s="169">
        <v>4.1011800000000003E-3</v>
      </c>
      <c r="H74" s="12"/>
      <c r="J74" s="14"/>
    </row>
    <row r="75" spans="1:10" x14ac:dyDescent="0.2">
      <c r="A75" s="165">
        <v>69</v>
      </c>
      <c r="B75" s="166" t="s">
        <v>559</v>
      </c>
      <c r="C75" s="166" t="s">
        <v>560</v>
      </c>
      <c r="D75" s="166" t="s">
        <v>233</v>
      </c>
      <c r="E75" s="167">
        <v>82434</v>
      </c>
      <c r="F75" s="168">
        <v>1201.2694650000001</v>
      </c>
      <c r="G75" s="169">
        <v>3.8644299999999999E-3</v>
      </c>
      <c r="H75" s="12"/>
      <c r="J75" s="14"/>
    </row>
    <row r="76" spans="1:10" x14ac:dyDescent="0.2">
      <c r="A76" s="165">
        <v>70</v>
      </c>
      <c r="B76" s="166" t="s">
        <v>457</v>
      </c>
      <c r="C76" s="166" t="s">
        <v>458</v>
      </c>
      <c r="D76" s="166" t="s">
        <v>66</v>
      </c>
      <c r="E76" s="167">
        <v>143771</v>
      </c>
      <c r="F76" s="168">
        <v>1090.2154929999999</v>
      </c>
      <c r="G76" s="169">
        <v>3.50717E-3</v>
      </c>
      <c r="H76" s="12"/>
      <c r="J76" s="14"/>
    </row>
    <row r="77" spans="1:10" x14ac:dyDescent="0.2">
      <c r="A77" s="165">
        <v>71</v>
      </c>
      <c r="B77" s="166" t="s">
        <v>561</v>
      </c>
      <c r="C77" s="166" t="s">
        <v>562</v>
      </c>
      <c r="D77" s="166" t="s">
        <v>247</v>
      </c>
      <c r="E77" s="167">
        <v>219379</v>
      </c>
      <c r="F77" s="168">
        <v>1078.1380955</v>
      </c>
      <c r="G77" s="169">
        <v>3.46832E-3</v>
      </c>
      <c r="H77" s="12"/>
      <c r="J77" s="14"/>
    </row>
    <row r="78" spans="1:10" x14ac:dyDescent="0.2">
      <c r="A78" s="165">
        <v>72</v>
      </c>
      <c r="B78" s="166" t="s">
        <v>563</v>
      </c>
      <c r="C78" s="166" t="s">
        <v>564</v>
      </c>
      <c r="D78" s="166" t="s">
        <v>71</v>
      </c>
      <c r="E78" s="167">
        <v>98055</v>
      </c>
      <c r="F78" s="168">
        <v>1036.6864875000001</v>
      </c>
      <c r="G78" s="169">
        <v>3.33497E-3</v>
      </c>
      <c r="H78" s="12"/>
      <c r="J78" s="14"/>
    </row>
    <row r="79" spans="1:10" x14ac:dyDescent="0.2">
      <c r="A79" s="165">
        <v>73</v>
      </c>
      <c r="B79" s="166" t="s">
        <v>565</v>
      </c>
      <c r="C79" s="166" t="s">
        <v>566</v>
      </c>
      <c r="D79" s="166" t="s">
        <v>66</v>
      </c>
      <c r="E79" s="167">
        <v>14430</v>
      </c>
      <c r="F79" s="168">
        <v>1011.06681</v>
      </c>
      <c r="G79" s="169">
        <v>3.2525499999999999E-3</v>
      </c>
      <c r="H79" s="12"/>
      <c r="J79" s="14"/>
    </row>
    <row r="80" spans="1:10" x14ac:dyDescent="0.2">
      <c r="A80" s="163"/>
      <c r="B80" s="163"/>
      <c r="C80" s="164" t="s">
        <v>150</v>
      </c>
      <c r="D80" s="163"/>
      <c r="E80" s="163" t="s">
        <v>151</v>
      </c>
      <c r="F80" s="170">
        <v>297118.070567519</v>
      </c>
      <c r="G80" s="171">
        <v>0.95581461999999995</v>
      </c>
      <c r="H80" s="12"/>
      <c r="J80" s="14"/>
    </row>
    <row r="81" spans="1:10" x14ac:dyDescent="0.2">
      <c r="A81" s="163"/>
      <c r="B81" s="163"/>
      <c r="C81" s="172"/>
      <c r="D81" s="163"/>
      <c r="E81" s="163"/>
      <c r="F81" s="173"/>
      <c r="G81" s="173"/>
      <c r="H81" s="12"/>
      <c r="J81" s="14"/>
    </row>
    <row r="82" spans="1:10" x14ac:dyDescent="0.2">
      <c r="A82" s="163"/>
      <c r="B82" s="163"/>
      <c r="C82" s="164" t="s">
        <v>152</v>
      </c>
      <c r="D82" s="163"/>
      <c r="E82" s="163"/>
      <c r="F82" s="163"/>
      <c r="G82" s="163"/>
      <c r="H82" s="12"/>
      <c r="J82" s="14"/>
    </row>
    <row r="83" spans="1:10" x14ac:dyDescent="0.2">
      <c r="A83" s="163"/>
      <c r="B83" s="163"/>
      <c r="C83" s="164" t="s">
        <v>150</v>
      </c>
      <c r="D83" s="163"/>
      <c r="E83" s="163" t="s">
        <v>151</v>
      </c>
      <c r="F83" s="174" t="s">
        <v>153</v>
      </c>
      <c r="G83" s="171">
        <v>0</v>
      </c>
      <c r="H83" s="12"/>
      <c r="J83" s="14"/>
    </row>
    <row r="84" spans="1:10" x14ac:dyDescent="0.2">
      <c r="A84" s="163"/>
      <c r="B84" s="163"/>
      <c r="C84" s="172"/>
      <c r="D84" s="163"/>
      <c r="E84" s="163"/>
      <c r="F84" s="173"/>
      <c r="G84" s="173"/>
      <c r="H84" s="12"/>
      <c r="J84" s="14"/>
    </row>
    <row r="85" spans="1:10" x14ac:dyDescent="0.2">
      <c r="A85" s="163"/>
      <c r="B85" s="163"/>
      <c r="C85" s="164" t="s">
        <v>154</v>
      </c>
      <c r="D85" s="163"/>
      <c r="E85" s="163"/>
      <c r="F85" s="163"/>
      <c r="G85" s="163"/>
      <c r="H85" s="12"/>
      <c r="J85" s="14"/>
    </row>
    <row r="86" spans="1:10" x14ac:dyDescent="0.2">
      <c r="A86" s="165">
        <v>1</v>
      </c>
      <c r="B86" s="166" t="s">
        <v>147</v>
      </c>
      <c r="C86" s="166" t="s">
        <v>1181</v>
      </c>
      <c r="D86" s="166" t="s">
        <v>148</v>
      </c>
      <c r="E86" s="167">
        <v>375961</v>
      </c>
      <c r="F86" s="168">
        <v>7.5190000000000003E-6</v>
      </c>
      <c r="G86" s="175" t="s">
        <v>149</v>
      </c>
      <c r="H86" s="12"/>
      <c r="J86" s="14"/>
    </row>
    <row r="87" spans="1:10" x14ac:dyDescent="0.2">
      <c r="A87" s="163"/>
      <c r="B87" s="163"/>
      <c r="C87" s="164" t="s">
        <v>150</v>
      </c>
      <c r="D87" s="163"/>
      <c r="E87" s="163" t="s">
        <v>151</v>
      </c>
      <c r="F87" s="174" t="s">
        <v>153</v>
      </c>
      <c r="G87" s="171">
        <v>0</v>
      </c>
      <c r="H87" s="12"/>
      <c r="J87" s="14"/>
    </row>
    <row r="88" spans="1:10" x14ac:dyDescent="0.2">
      <c r="A88" s="163"/>
      <c r="B88" s="163"/>
      <c r="C88" s="172"/>
      <c r="D88" s="163"/>
      <c r="E88" s="163"/>
      <c r="F88" s="173"/>
      <c r="G88" s="173"/>
      <c r="H88" s="12"/>
      <c r="J88" s="14"/>
    </row>
    <row r="89" spans="1:10" x14ac:dyDescent="0.2">
      <c r="A89" s="163"/>
      <c r="B89" s="163"/>
      <c r="C89" s="164" t="s">
        <v>155</v>
      </c>
      <c r="D89" s="163"/>
      <c r="E89" s="163"/>
      <c r="F89" s="163"/>
      <c r="G89" s="163"/>
      <c r="H89" s="12"/>
      <c r="J89" s="14"/>
    </row>
    <row r="90" spans="1:10" x14ac:dyDescent="0.2">
      <c r="A90" s="163"/>
      <c r="B90" s="163"/>
      <c r="C90" s="164" t="s">
        <v>150</v>
      </c>
      <c r="D90" s="163"/>
      <c r="E90" s="163" t="s">
        <v>151</v>
      </c>
      <c r="F90" s="174" t="s">
        <v>153</v>
      </c>
      <c r="G90" s="171">
        <v>0</v>
      </c>
      <c r="H90" s="12"/>
      <c r="J90" s="14"/>
    </row>
    <row r="91" spans="1:10" x14ac:dyDescent="0.2">
      <c r="A91" s="163"/>
      <c r="B91" s="163"/>
      <c r="C91" s="172"/>
      <c r="D91" s="163"/>
      <c r="E91" s="163"/>
      <c r="F91" s="173"/>
      <c r="G91" s="173"/>
      <c r="H91" s="12"/>
      <c r="J91" s="14"/>
    </row>
    <row r="92" spans="1:10" x14ac:dyDescent="0.2">
      <c r="A92" s="163"/>
      <c r="B92" s="163"/>
      <c r="C92" s="164" t="s">
        <v>156</v>
      </c>
      <c r="D92" s="163"/>
      <c r="E92" s="163"/>
      <c r="F92" s="173"/>
      <c r="G92" s="173"/>
      <c r="H92" s="12"/>
      <c r="J92" s="14"/>
    </row>
    <row r="93" spans="1:10" x14ac:dyDescent="0.2">
      <c r="A93" s="163"/>
      <c r="B93" s="163"/>
      <c r="C93" s="164" t="s">
        <v>150</v>
      </c>
      <c r="D93" s="163"/>
      <c r="E93" s="163" t="s">
        <v>151</v>
      </c>
      <c r="F93" s="174" t="s">
        <v>153</v>
      </c>
      <c r="G93" s="171">
        <v>0</v>
      </c>
      <c r="H93" s="12"/>
      <c r="J93" s="14"/>
    </row>
    <row r="94" spans="1:10" x14ac:dyDescent="0.2">
      <c r="A94" s="163"/>
      <c r="B94" s="163"/>
      <c r="C94" s="172"/>
      <c r="D94" s="163"/>
      <c r="E94" s="163"/>
      <c r="F94" s="173"/>
      <c r="G94" s="173"/>
      <c r="H94" s="12"/>
      <c r="J94" s="14"/>
    </row>
    <row r="95" spans="1:10" x14ac:dyDescent="0.2">
      <c r="A95" s="163"/>
      <c r="B95" s="163"/>
      <c r="C95" s="164" t="s">
        <v>157</v>
      </c>
      <c r="D95" s="163"/>
      <c r="E95" s="163"/>
      <c r="F95" s="173"/>
      <c r="G95" s="173"/>
      <c r="H95" s="12"/>
      <c r="J95" s="14"/>
    </row>
    <row r="96" spans="1:10" x14ac:dyDescent="0.2">
      <c r="A96" s="163"/>
      <c r="B96" s="163"/>
      <c r="C96" s="164" t="s">
        <v>150</v>
      </c>
      <c r="D96" s="163"/>
      <c r="E96" s="163" t="s">
        <v>151</v>
      </c>
      <c r="F96" s="174" t="s">
        <v>153</v>
      </c>
      <c r="G96" s="171">
        <v>0</v>
      </c>
      <c r="H96" s="12"/>
      <c r="J96" s="14"/>
    </row>
    <row r="97" spans="1:10" x14ac:dyDescent="0.2">
      <c r="A97" s="163"/>
      <c r="B97" s="163"/>
      <c r="C97" s="172"/>
      <c r="D97" s="163"/>
      <c r="E97" s="163"/>
      <c r="F97" s="173"/>
      <c r="G97" s="173"/>
      <c r="H97" s="12"/>
      <c r="J97" s="14"/>
    </row>
    <row r="98" spans="1:10" x14ac:dyDescent="0.2">
      <c r="A98" s="163"/>
      <c r="B98" s="163"/>
      <c r="C98" s="164" t="s">
        <v>158</v>
      </c>
      <c r="D98" s="163"/>
      <c r="E98" s="163"/>
      <c r="F98" s="170">
        <v>297118.070567519</v>
      </c>
      <c r="G98" s="171">
        <v>0.95581461999999995</v>
      </c>
      <c r="H98" s="12"/>
      <c r="J98" s="14"/>
    </row>
    <row r="99" spans="1:10" x14ac:dyDescent="0.2">
      <c r="A99" s="163"/>
      <c r="B99" s="163"/>
      <c r="C99" s="172"/>
      <c r="D99" s="163"/>
      <c r="E99" s="163"/>
      <c r="F99" s="173"/>
      <c r="G99" s="173"/>
      <c r="H99" s="12"/>
      <c r="J99" s="14"/>
    </row>
    <row r="100" spans="1:10" x14ac:dyDescent="0.2">
      <c r="A100" s="163"/>
      <c r="B100" s="163"/>
      <c r="C100" s="164" t="s">
        <v>159</v>
      </c>
      <c r="D100" s="163"/>
      <c r="E100" s="163"/>
      <c r="F100" s="173"/>
      <c r="G100" s="173"/>
      <c r="H100" s="12"/>
      <c r="J100" s="14"/>
    </row>
    <row r="101" spans="1:10" ht="25.5" x14ac:dyDescent="0.2">
      <c r="A101" s="163"/>
      <c r="B101" s="163"/>
      <c r="C101" s="164" t="s">
        <v>8</v>
      </c>
      <c r="D101" s="163"/>
      <c r="E101" s="163"/>
      <c r="F101" s="173"/>
      <c r="G101" s="173"/>
      <c r="H101" s="12"/>
      <c r="J101" s="14"/>
    </row>
    <row r="102" spans="1:10" x14ac:dyDescent="0.2">
      <c r="A102" s="163"/>
      <c r="B102" s="163"/>
      <c r="C102" s="164" t="s">
        <v>150</v>
      </c>
      <c r="D102" s="163"/>
      <c r="E102" s="163" t="s">
        <v>151</v>
      </c>
      <c r="F102" s="174" t="s">
        <v>153</v>
      </c>
      <c r="G102" s="171">
        <v>0</v>
      </c>
      <c r="H102" s="12"/>
      <c r="J102" s="14"/>
    </row>
    <row r="103" spans="1:10" x14ac:dyDescent="0.2">
      <c r="A103" s="163"/>
      <c r="B103" s="163"/>
      <c r="C103" s="172"/>
      <c r="D103" s="163"/>
      <c r="E103" s="163"/>
      <c r="F103" s="173"/>
      <c r="G103" s="173"/>
      <c r="H103" s="12"/>
      <c r="J103" s="14"/>
    </row>
    <row r="104" spans="1:10" x14ac:dyDescent="0.2">
      <c r="A104" s="163"/>
      <c r="B104" s="163"/>
      <c r="C104" s="164" t="s">
        <v>160</v>
      </c>
      <c r="D104" s="163"/>
      <c r="E104" s="163"/>
      <c r="F104" s="163"/>
      <c r="G104" s="163"/>
      <c r="H104" s="12"/>
      <c r="J104" s="14"/>
    </row>
    <row r="105" spans="1:10" x14ac:dyDescent="0.2">
      <c r="A105" s="163"/>
      <c r="B105" s="163"/>
      <c r="C105" s="164" t="s">
        <v>150</v>
      </c>
      <c r="D105" s="163"/>
      <c r="E105" s="163" t="s">
        <v>151</v>
      </c>
      <c r="F105" s="174" t="s">
        <v>153</v>
      </c>
      <c r="G105" s="171">
        <v>0</v>
      </c>
      <c r="H105" s="12"/>
      <c r="J105" s="14"/>
    </row>
    <row r="106" spans="1:10" x14ac:dyDescent="0.2">
      <c r="A106" s="163"/>
      <c r="B106" s="163"/>
      <c r="C106" s="172"/>
      <c r="D106" s="163"/>
      <c r="E106" s="163"/>
      <c r="F106" s="173"/>
      <c r="G106" s="173"/>
      <c r="H106" s="12"/>
      <c r="J106" s="14"/>
    </row>
    <row r="107" spans="1:10" x14ac:dyDescent="0.2">
      <c r="A107" s="163"/>
      <c r="B107" s="163"/>
      <c r="C107" s="164" t="s">
        <v>161</v>
      </c>
      <c r="D107" s="163"/>
      <c r="E107" s="163"/>
      <c r="F107" s="163"/>
      <c r="G107" s="163"/>
      <c r="H107" s="12"/>
      <c r="J107" s="14"/>
    </row>
    <row r="108" spans="1:10" x14ac:dyDescent="0.2">
      <c r="A108" s="163"/>
      <c r="B108" s="163"/>
      <c r="C108" s="164" t="s">
        <v>150</v>
      </c>
      <c r="D108" s="163"/>
      <c r="E108" s="163" t="s">
        <v>151</v>
      </c>
      <c r="F108" s="174" t="s">
        <v>153</v>
      </c>
      <c r="G108" s="171">
        <v>0</v>
      </c>
      <c r="H108" s="12"/>
      <c r="J108" s="14"/>
    </row>
    <row r="109" spans="1:10" x14ac:dyDescent="0.2">
      <c r="A109" s="163"/>
      <c r="B109" s="163"/>
      <c r="C109" s="172"/>
      <c r="D109" s="163"/>
      <c r="E109" s="163"/>
      <c r="F109" s="173"/>
      <c r="G109" s="173"/>
      <c r="H109" s="12"/>
      <c r="J109" s="14"/>
    </row>
    <row r="110" spans="1:10" x14ac:dyDescent="0.2">
      <c r="A110" s="163"/>
      <c r="B110" s="163"/>
      <c r="C110" s="164" t="s">
        <v>162</v>
      </c>
      <c r="D110" s="163"/>
      <c r="E110" s="163"/>
      <c r="F110" s="173"/>
      <c r="G110" s="173"/>
      <c r="H110" s="12"/>
      <c r="J110" s="14"/>
    </row>
    <row r="111" spans="1:10" x14ac:dyDescent="0.2">
      <c r="A111" s="163"/>
      <c r="B111" s="163"/>
      <c r="C111" s="164" t="s">
        <v>150</v>
      </c>
      <c r="D111" s="163"/>
      <c r="E111" s="163" t="s">
        <v>151</v>
      </c>
      <c r="F111" s="174" t="s">
        <v>153</v>
      </c>
      <c r="G111" s="171">
        <v>0</v>
      </c>
      <c r="H111" s="12"/>
      <c r="J111" s="14"/>
    </row>
    <row r="112" spans="1:10" x14ac:dyDescent="0.2">
      <c r="A112" s="163"/>
      <c r="B112" s="163"/>
      <c r="C112" s="172"/>
      <c r="D112" s="163"/>
      <c r="E112" s="163"/>
      <c r="F112" s="173"/>
      <c r="G112" s="173"/>
      <c r="H112" s="12"/>
      <c r="J112" s="14"/>
    </row>
    <row r="113" spans="1:10" x14ac:dyDescent="0.2">
      <c r="A113" s="163"/>
      <c r="B113" s="163"/>
      <c r="C113" s="164" t="s">
        <v>163</v>
      </c>
      <c r="D113" s="163"/>
      <c r="E113" s="163"/>
      <c r="F113" s="170">
        <v>0</v>
      </c>
      <c r="G113" s="171">
        <v>0</v>
      </c>
      <c r="H113" s="12"/>
      <c r="J113" s="14"/>
    </row>
    <row r="114" spans="1:10" x14ac:dyDescent="0.2">
      <c r="A114" s="163"/>
      <c r="B114" s="163"/>
      <c r="C114" s="172"/>
      <c r="D114" s="163"/>
      <c r="E114" s="163"/>
      <c r="F114" s="173"/>
      <c r="G114" s="173"/>
      <c r="H114" s="12"/>
      <c r="J114" s="14"/>
    </row>
    <row r="115" spans="1:10" x14ac:dyDescent="0.2">
      <c r="A115" s="163"/>
      <c r="B115" s="163"/>
      <c r="C115" s="164" t="s">
        <v>164</v>
      </c>
      <c r="D115" s="163"/>
      <c r="E115" s="163"/>
      <c r="F115" s="173"/>
      <c r="G115" s="173"/>
      <c r="H115" s="12"/>
      <c r="J115" s="14"/>
    </row>
    <row r="116" spans="1:10" x14ac:dyDescent="0.2">
      <c r="A116" s="163"/>
      <c r="B116" s="163"/>
      <c r="C116" s="164" t="s">
        <v>165</v>
      </c>
      <c r="D116" s="163"/>
      <c r="E116" s="163"/>
      <c r="F116" s="173"/>
      <c r="G116" s="173"/>
      <c r="H116" s="12"/>
      <c r="J116" s="14"/>
    </row>
    <row r="117" spans="1:10" x14ac:dyDescent="0.2">
      <c r="A117" s="163"/>
      <c r="B117" s="163"/>
      <c r="C117" s="164" t="s">
        <v>150</v>
      </c>
      <c r="D117" s="163"/>
      <c r="E117" s="163" t="s">
        <v>151</v>
      </c>
      <c r="F117" s="174" t="s">
        <v>153</v>
      </c>
      <c r="G117" s="171">
        <v>0</v>
      </c>
      <c r="H117" s="12"/>
      <c r="J117" s="14"/>
    </row>
    <row r="118" spans="1:10" x14ac:dyDescent="0.2">
      <c r="A118" s="163"/>
      <c r="B118" s="163"/>
      <c r="C118" s="172"/>
      <c r="D118" s="163"/>
      <c r="E118" s="163"/>
      <c r="F118" s="173"/>
      <c r="G118" s="173"/>
      <c r="H118" s="12"/>
      <c r="J118" s="14"/>
    </row>
    <row r="119" spans="1:10" x14ac:dyDescent="0.2">
      <c r="A119" s="163"/>
      <c r="B119" s="163"/>
      <c r="C119" s="164" t="s">
        <v>166</v>
      </c>
      <c r="D119" s="163"/>
      <c r="E119" s="163"/>
      <c r="F119" s="173"/>
      <c r="G119" s="173"/>
      <c r="H119" s="12"/>
      <c r="J119" s="14"/>
    </row>
    <row r="120" spans="1:10" x14ac:dyDescent="0.2">
      <c r="A120" s="163"/>
      <c r="B120" s="163"/>
      <c r="C120" s="164" t="s">
        <v>150</v>
      </c>
      <c r="D120" s="163"/>
      <c r="E120" s="163" t="s">
        <v>151</v>
      </c>
      <c r="F120" s="174" t="s">
        <v>153</v>
      </c>
      <c r="G120" s="171">
        <v>0</v>
      </c>
      <c r="H120" s="12"/>
      <c r="J120" s="14"/>
    </row>
    <row r="121" spans="1:10" x14ac:dyDescent="0.2">
      <c r="A121" s="163"/>
      <c r="B121" s="163"/>
      <c r="C121" s="172"/>
      <c r="D121" s="163"/>
      <c r="E121" s="163"/>
      <c r="F121" s="173"/>
      <c r="G121" s="173"/>
      <c r="H121" s="12"/>
      <c r="J121" s="14"/>
    </row>
    <row r="122" spans="1:10" x14ac:dyDescent="0.2">
      <c r="A122" s="163"/>
      <c r="B122" s="163"/>
      <c r="C122" s="164" t="s">
        <v>167</v>
      </c>
      <c r="D122" s="163"/>
      <c r="E122" s="163"/>
      <c r="F122" s="173"/>
      <c r="G122" s="173"/>
      <c r="H122" s="12"/>
      <c r="J122" s="14"/>
    </row>
    <row r="123" spans="1:10" x14ac:dyDescent="0.2">
      <c r="A123" s="163"/>
      <c r="B123" s="163"/>
      <c r="C123" s="164" t="s">
        <v>150</v>
      </c>
      <c r="D123" s="163"/>
      <c r="E123" s="163" t="s">
        <v>151</v>
      </c>
      <c r="F123" s="174" t="s">
        <v>153</v>
      </c>
      <c r="G123" s="171">
        <v>0</v>
      </c>
      <c r="H123" s="12"/>
      <c r="J123" s="14"/>
    </row>
    <row r="124" spans="1:10" x14ac:dyDescent="0.2">
      <c r="A124" s="163"/>
      <c r="B124" s="163"/>
      <c r="C124" s="172"/>
      <c r="D124" s="163"/>
      <c r="E124" s="163"/>
      <c r="F124" s="173"/>
      <c r="G124" s="173"/>
      <c r="H124" s="12"/>
      <c r="J124" s="14"/>
    </row>
    <row r="125" spans="1:10" x14ac:dyDescent="0.2">
      <c r="A125" s="163"/>
      <c r="B125" s="163"/>
      <c r="C125" s="164" t="s">
        <v>168</v>
      </c>
      <c r="D125" s="163"/>
      <c r="E125" s="163"/>
      <c r="F125" s="173"/>
      <c r="G125" s="173"/>
      <c r="H125" s="12"/>
      <c r="J125" s="14"/>
    </row>
    <row r="126" spans="1:10" x14ac:dyDescent="0.2">
      <c r="A126" s="165">
        <v>1</v>
      </c>
      <c r="B126" s="166"/>
      <c r="C126" s="166" t="s">
        <v>169</v>
      </c>
      <c r="D126" s="166"/>
      <c r="E126" s="175"/>
      <c r="F126" s="168">
        <v>8516.1522141679998</v>
      </c>
      <c r="G126" s="169">
        <v>2.7396050000000002E-2</v>
      </c>
      <c r="H126" s="176">
        <v>6.6416448321270405</v>
      </c>
      <c r="J126" s="14"/>
    </row>
    <row r="127" spans="1:10" x14ac:dyDescent="0.2">
      <c r="A127" s="163"/>
      <c r="B127" s="163"/>
      <c r="C127" s="164" t="s">
        <v>150</v>
      </c>
      <c r="D127" s="163"/>
      <c r="E127" s="163" t="s">
        <v>151</v>
      </c>
      <c r="F127" s="170">
        <v>8516.1522141679998</v>
      </c>
      <c r="G127" s="171">
        <v>2.7396050000000002E-2</v>
      </c>
      <c r="H127" s="12"/>
      <c r="J127" s="14"/>
    </row>
    <row r="128" spans="1:10" x14ac:dyDescent="0.2">
      <c r="A128" s="163"/>
      <c r="B128" s="163"/>
      <c r="C128" s="172"/>
      <c r="D128" s="163"/>
      <c r="E128" s="163"/>
      <c r="F128" s="173"/>
      <c r="G128" s="173"/>
      <c r="H128" s="12"/>
      <c r="J128" s="14"/>
    </row>
    <row r="129" spans="1:10" x14ac:dyDescent="0.2">
      <c r="A129" s="163"/>
      <c r="B129" s="163"/>
      <c r="C129" s="164" t="s">
        <v>170</v>
      </c>
      <c r="D129" s="163"/>
      <c r="E129" s="163"/>
      <c r="F129" s="170">
        <v>8516.1522141679998</v>
      </c>
      <c r="G129" s="171">
        <v>2.7396050000000002E-2</v>
      </c>
      <c r="H129" s="12"/>
      <c r="J129" s="14"/>
    </row>
    <row r="130" spans="1:10" x14ac:dyDescent="0.2">
      <c r="A130" s="163"/>
      <c r="B130" s="163"/>
      <c r="C130" s="173"/>
      <c r="D130" s="163"/>
      <c r="E130" s="163"/>
      <c r="F130" s="163"/>
      <c r="G130" s="163"/>
      <c r="H130" s="12"/>
      <c r="J130" s="14"/>
    </row>
    <row r="131" spans="1:10" x14ac:dyDescent="0.2">
      <c r="A131" s="163"/>
      <c r="B131" s="163"/>
      <c r="C131" s="164" t="s">
        <v>171</v>
      </c>
      <c r="D131" s="163"/>
      <c r="E131" s="163"/>
      <c r="F131" s="163"/>
      <c r="G131" s="163"/>
      <c r="H131" s="12"/>
      <c r="J131" s="14"/>
    </row>
    <row r="132" spans="1:10" x14ac:dyDescent="0.2">
      <c r="A132" s="163"/>
      <c r="B132" s="163"/>
      <c r="C132" s="164" t="s">
        <v>172</v>
      </c>
      <c r="D132" s="163"/>
      <c r="E132" s="163"/>
      <c r="F132" s="163"/>
      <c r="G132" s="163"/>
      <c r="H132" s="12"/>
      <c r="J132" s="14"/>
    </row>
    <row r="133" spans="1:10" x14ac:dyDescent="0.2">
      <c r="A133" s="165">
        <v>1</v>
      </c>
      <c r="B133" s="166" t="s">
        <v>173</v>
      </c>
      <c r="C133" s="166" t="s">
        <v>174</v>
      </c>
      <c r="D133" s="166"/>
      <c r="E133" s="177">
        <v>279695.576</v>
      </c>
      <c r="F133" s="168">
        <v>6038.2521343770004</v>
      </c>
      <c r="G133" s="169">
        <v>1.9424770000000001E-2</v>
      </c>
      <c r="H133" s="12"/>
      <c r="J133" s="14"/>
    </row>
    <row r="134" spans="1:10" x14ac:dyDescent="0.2">
      <c r="A134" s="163"/>
      <c r="B134" s="163"/>
      <c r="C134" s="164" t="s">
        <v>150</v>
      </c>
      <c r="D134" s="163"/>
      <c r="E134" s="163" t="s">
        <v>151</v>
      </c>
      <c r="F134" s="170">
        <v>6038.2521343770004</v>
      </c>
      <c r="G134" s="171">
        <v>1.9424770000000001E-2</v>
      </c>
      <c r="H134" s="12"/>
      <c r="J134" s="14"/>
    </row>
    <row r="135" spans="1:10" x14ac:dyDescent="0.2">
      <c r="A135" s="163"/>
      <c r="B135" s="163"/>
      <c r="C135" s="172"/>
      <c r="D135" s="163"/>
      <c r="E135" s="163"/>
      <c r="F135" s="173"/>
      <c r="G135" s="173"/>
      <c r="H135" s="12"/>
      <c r="J135" s="14"/>
    </row>
    <row r="136" spans="1:10" x14ac:dyDescent="0.2">
      <c r="A136" s="163"/>
      <c r="B136" s="163"/>
      <c r="C136" s="164" t="s">
        <v>175</v>
      </c>
      <c r="D136" s="163"/>
      <c r="E136" s="163"/>
      <c r="F136" s="163"/>
      <c r="G136" s="163"/>
      <c r="H136" s="12"/>
      <c r="J136" s="14"/>
    </row>
    <row r="137" spans="1:10" x14ac:dyDescent="0.2">
      <c r="A137" s="163"/>
      <c r="B137" s="163"/>
      <c r="C137" s="164" t="s">
        <v>176</v>
      </c>
      <c r="D137" s="163"/>
      <c r="E137" s="163"/>
      <c r="F137" s="163"/>
      <c r="G137" s="163"/>
      <c r="H137" s="12"/>
      <c r="J137" s="14"/>
    </row>
    <row r="138" spans="1:10" x14ac:dyDescent="0.2">
      <c r="A138" s="163"/>
      <c r="B138" s="163"/>
      <c r="C138" s="164" t="s">
        <v>150</v>
      </c>
      <c r="D138" s="163"/>
      <c r="E138" s="163" t="s">
        <v>151</v>
      </c>
      <c r="F138" s="174" t="s">
        <v>153</v>
      </c>
      <c r="G138" s="171">
        <v>0</v>
      </c>
      <c r="H138" s="12"/>
      <c r="J138" s="14"/>
    </row>
    <row r="139" spans="1:10" x14ac:dyDescent="0.2">
      <c r="A139" s="163"/>
      <c r="B139" s="163"/>
      <c r="C139" s="172"/>
      <c r="D139" s="163"/>
      <c r="E139" s="163"/>
      <c r="F139" s="173"/>
      <c r="G139" s="173"/>
      <c r="H139" s="12"/>
      <c r="J139" s="14"/>
    </row>
    <row r="140" spans="1:10" ht="25.5" x14ac:dyDescent="0.2">
      <c r="A140" s="163"/>
      <c r="B140" s="163"/>
      <c r="C140" s="164" t="s">
        <v>177</v>
      </c>
      <c r="D140" s="163"/>
      <c r="E140" s="163"/>
      <c r="F140" s="173"/>
      <c r="G140" s="173"/>
      <c r="H140" s="12"/>
      <c r="J140" s="14"/>
    </row>
    <row r="141" spans="1:10" x14ac:dyDescent="0.2">
      <c r="A141" s="163"/>
      <c r="B141" s="163"/>
      <c r="C141" s="164" t="s">
        <v>150</v>
      </c>
      <c r="D141" s="163"/>
      <c r="E141" s="163" t="s">
        <v>151</v>
      </c>
      <c r="F141" s="174" t="s">
        <v>153</v>
      </c>
      <c r="G141" s="171">
        <v>0</v>
      </c>
      <c r="H141" s="12"/>
      <c r="J141" s="14"/>
    </row>
    <row r="142" spans="1:10" x14ac:dyDescent="0.2">
      <c r="A142" s="163"/>
      <c r="B142" s="166"/>
      <c r="C142" s="166"/>
      <c r="D142" s="164"/>
      <c r="E142" s="163"/>
      <c r="F142" s="166"/>
      <c r="G142" s="175"/>
      <c r="H142" s="12"/>
      <c r="J142" s="14"/>
    </row>
    <row r="143" spans="1:10" x14ac:dyDescent="0.2">
      <c r="A143" s="175"/>
      <c r="B143" s="166"/>
      <c r="C143" s="166" t="s">
        <v>178</v>
      </c>
      <c r="D143" s="166"/>
      <c r="E143" s="175"/>
      <c r="F143" s="168">
        <v>-819.2143662139847</v>
      </c>
      <c r="G143" s="169">
        <v>-2.6353800000000001E-3</v>
      </c>
      <c r="H143" s="12"/>
      <c r="J143" s="14"/>
    </row>
    <row r="144" spans="1:10" x14ac:dyDescent="0.2">
      <c r="A144" s="172"/>
      <c r="B144" s="172"/>
      <c r="C144" s="164" t="s">
        <v>179</v>
      </c>
      <c r="D144" s="173"/>
      <c r="E144" s="173"/>
      <c r="F144" s="170">
        <v>310853.26054985001</v>
      </c>
      <c r="G144" s="178">
        <v>1.0000000600000001</v>
      </c>
      <c r="H144" s="12"/>
      <c r="J144" s="14"/>
    </row>
    <row r="145" spans="1:17" x14ac:dyDescent="0.2">
      <c r="A145" s="13"/>
      <c r="B145" s="13"/>
      <c r="C145" s="13"/>
      <c r="D145" s="179"/>
      <c r="E145" s="179"/>
      <c r="F145" s="179"/>
      <c r="G145" s="179"/>
      <c r="J145" s="14"/>
    </row>
    <row r="146" spans="1:17" ht="12.75" customHeight="1" x14ac:dyDescent="0.2">
      <c r="A146" s="13"/>
      <c r="B146" s="270" t="s">
        <v>869</v>
      </c>
      <c r="C146" s="270"/>
      <c r="D146" s="270"/>
      <c r="E146" s="270"/>
      <c r="F146" s="270"/>
      <c r="G146" s="270"/>
      <c r="H146" s="270"/>
      <c r="J146" s="14"/>
    </row>
    <row r="147" spans="1:17" ht="14.1" customHeight="1" x14ac:dyDescent="0.2">
      <c r="A147" s="13"/>
      <c r="B147" s="270" t="s">
        <v>870</v>
      </c>
      <c r="C147" s="270"/>
      <c r="D147" s="270"/>
      <c r="E147" s="270"/>
      <c r="F147" s="270"/>
      <c r="G147" s="270"/>
      <c r="H147" s="270"/>
      <c r="J147" s="14"/>
    </row>
    <row r="148" spans="1:17" ht="17.100000000000001" customHeight="1" x14ac:dyDescent="0.2">
      <c r="A148" s="13"/>
      <c r="B148" s="270" t="s">
        <v>871</v>
      </c>
      <c r="C148" s="270"/>
      <c r="D148" s="270"/>
      <c r="E148" s="270"/>
      <c r="F148" s="270"/>
      <c r="G148" s="270"/>
      <c r="H148" s="270"/>
      <c r="J148" s="14"/>
    </row>
    <row r="149" spans="1:17" s="16" customFormat="1" ht="66.75" customHeight="1" x14ac:dyDescent="0.25">
      <c r="A149" s="15"/>
      <c r="B149" s="271" t="s">
        <v>872</v>
      </c>
      <c r="C149" s="271"/>
      <c r="D149" s="271"/>
      <c r="E149" s="271"/>
      <c r="F149" s="271"/>
      <c r="G149" s="271"/>
      <c r="H149" s="271"/>
      <c r="I149"/>
      <c r="J149" s="14"/>
      <c r="K149"/>
      <c r="L149"/>
      <c r="M149"/>
      <c r="N149"/>
      <c r="O149"/>
      <c r="P149"/>
      <c r="Q149"/>
    </row>
    <row r="150" spans="1:17" ht="12.75" customHeight="1" x14ac:dyDescent="0.2">
      <c r="A150" s="13"/>
      <c r="B150" s="270" t="s">
        <v>873</v>
      </c>
      <c r="C150" s="270"/>
      <c r="D150" s="270"/>
      <c r="E150" s="270"/>
      <c r="F150" s="270"/>
      <c r="G150" s="270"/>
      <c r="H150" s="270"/>
      <c r="J150" s="14"/>
    </row>
    <row r="151" spans="1:17" x14ac:dyDescent="0.2">
      <c r="A151" s="13"/>
      <c r="B151" s="13"/>
      <c r="C151" s="13"/>
      <c r="D151" s="179"/>
      <c r="E151" s="179"/>
      <c r="F151" s="179"/>
      <c r="G151" s="179"/>
      <c r="J151" s="14"/>
    </row>
    <row r="152" spans="1:17" x14ac:dyDescent="0.2">
      <c r="A152" s="13"/>
      <c r="B152" s="279" t="s">
        <v>180</v>
      </c>
      <c r="C152" s="280"/>
      <c r="D152" s="281"/>
      <c r="E152" s="188"/>
      <c r="F152" s="179"/>
      <c r="G152" s="179"/>
      <c r="J152" s="14"/>
    </row>
    <row r="153" spans="1:17" ht="12.75" customHeight="1" x14ac:dyDescent="0.2">
      <c r="A153" s="13"/>
      <c r="B153" s="265" t="s">
        <v>181</v>
      </c>
      <c r="C153" s="266"/>
      <c r="D153" s="180" t="s">
        <v>182</v>
      </c>
      <c r="E153" s="188"/>
      <c r="F153" s="179"/>
      <c r="G153" s="179"/>
      <c r="J153" s="14"/>
    </row>
    <row r="154" spans="1:17" ht="12.75" customHeight="1" x14ac:dyDescent="0.2">
      <c r="A154" s="13"/>
      <c r="B154" s="265" t="s">
        <v>986</v>
      </c>
      <c r="C154" s="266"/>
      <c r="D154" s="180" t="str">
        <f>"Rs. "&amp;TEXT(F87,"0.00")&amp;" lacs/ #"</f>
        <v>Rs. 0.00 lacs/ #</v>
      </c>
      <c r="E154" s="188"/>
      <c r="F154" s="179"/>
      <c r="G154" s="179"/>
      <c r="J154" s="14"/>
    </row>
    <row r="155" spans="1:17" x14ac:dyDescent="0.2">
      <c r="A155" s="13"/>
      <c r="B155" s="265" t="s">
        <v>184</v>
      </c>
      <c r="C155" s="266"/>
      <c r="D155" s="181" t="s">
        <v>151</v>
      </c>
      <c r="E155" s="188"/>
      <c r="F155" s="179"/>
      <c r="G155" s="179"/>
      <c r="J155" s="14"/>
    </row>
    <row r="156" spans="1:17" x14ac:dyDescent="0.2">
      <c r="A156" s="17"/>
      <c r="B156" s="18" t="s">
        <v>151</v>
      </c>
      <c r="C156" s="18" t="s">
        <v>874</v>
      </c>
      <c r="D156" s="18" t="s">
        <v>185</v>
      </c>
      <c r="E156" s="17"/>
      <c r="F156" s="17"/>
      <c r="G156" s="17"/>
      <c r="H156" s="17"/>
      <c r="J156" s="14"/>
    </row>
    <row r="157" spans="1:17" x14ac:dyDescent="0.2">
      <c r="A157" s="17"/>
      <c r="B157" s="182" t="s">
        <v>186</v>
      </c>
      <c r="C157" s="18" t="s">
        <v>187</v>
      </c>
      <c r="D157" s="18" t="s">
        <v>188</v>
      </c>
      <c r="E157" s="17"/>
      <c r="F157" s="17"/>
      <c r="G157" s="17"/>
      <c r="J157" s="14"/>
    </row>
    <row r="158" spans="1:17" x14ac:dyDescent="0.2">
      <c r="A158" s="17"/>
      <c r="B158" s="183" t="s">
        <v>189</v>
      </c>
      <c r="C158" s="184">
        <v>253.35210000000001</v>
      </c>
      <c r="D158" s="184">
        <v>251.55609999999999</v>
      </c>
      <c r="E158" s="17"/>
      <c r="F158" s="159"/>
      <c r="G158" s="189"/>
      <c r="J158" s="14"/>
    </row>
    <row r="159" spans="1:17" x14ac:dyDescent="0.2">
      <c r="A159" s="17"/>
      <c r="B159" s="183" t="s">
        <v>875</v>
      </c>
      <c r="C159" s="184">
        <v>38.348999999999997</v>
      </c>
      <c r="D159" s="184">
        <v>38.077100000000002</v>
      </c>
      <c r="E159" s="17"/>
      <c r="F159" s="159"/>
      <c r="G159" s="189"/>
      <c r="J159" s="14"/>
    </row>
    <row r="160" spans="1:17" x14ac:dyDescent="0.2">
      <c r="A160" s="17"/>
      <c r="B160" s="183" t="s">
        <v>191</v>
      </c>
      <c r="C160" s="184">
        <v>231.9119</v>
      </c>
      <c r="D160" s="184">
        <v>230.05080000000001</v>
      </c>
      <c r="E160" s="17"/>
      <c r="F160" s="159"/>
      <c r="G160" s="189"/>
      <c r="J160" s="14"/>
    </row>
    <row r="161" spans="1:10" x14ac:dyDescent="0.2">
      <c r="A161" s="17"/>
      <c r="B161" s="183" t="s">
        <v>876</v>
      </c>
      <c r="C161" s="184">
        <v>34.161000000000001</v>
      </c>
      <c r="D161" s="184">
        <v>33.886899999999997</v>
      </c>
      <c r="E161" s="17"/>
      <c r="F161" s="159"/>
      <c r="G161" s="189"/>
      <c r="J161" s="14"/>
    </row>
    <row r="162" spans="1:10" x14ac:dyDescent="0.2">
      <c r="A162" s="17"/>
      <c r="B162" s="17"/>
      <c r="C162" s="17"/>
      <c r="D162" s="17"/>
      <c r="E162" s="17"/>
      <c r="F162" s="17"/>
      <c r="G162" s="17"/>
      <c r="J162" s="14"/>
    </row>
    <row r="163" spans="1:10" x14ac:dyDescent="0.2">
      <c r="A163" s="17"/>
      <c r="B163" s="265" t="s">
        <v>877</v>
      </c>
      <c r="C163" s="266"/>
      <c r="D163" s="180" t="s">
        <v>182</v>
      </c>
      <c r="E163" s="17"/>
      <c r="F163" s="17"/>
      <c r="G163" s="17"/>
      <c r="J163" s="14"/>
    </row>
    <row r="164" spans="1:10" x14ac:dyDescent="0.2">
      <c r="A164" s="17"/>
      <c r="B164" s="159"/>
      <c r="C164" s="159"/>
      <c r="D164" s="17"/>
      <c r="E164" s="17"/>
      <c r="F164" s="17"/>
      <c r="G164" s="17"/>
      <c r="J164" s="14"/>
    </row>
    <row r="165" spans="1:10" x14ac:dyDescent="0.2">
      <c r="A165" s="17"/>
      <c r="B165" s="265" t="s">
        <v>194</v>
      </c>
      <c r="C165" s="266"/>
      <c r="D165" s="180" t="s">
        <v>182</v>
      </c>
      <c r="E165" s="190"/>
      <c r="F165" s="17"/>
      <c r="G165" s="17"/>
      <c r="J165" s="14"/>
    </row>
    <row r="166" spans="1:10" x14ac:dyDescent="0.2">
      <c r="A166" s="17"/>
      <c r="B166" s="265" t="s">
        <v>195</v>
      </c>
      <c r="C166" s="266"/>
      <c r="D166" s="180" t="s">
        <v>182</v>
      </c>
      <c r="E166" s="190"/>
      <c r="F166" s="17"/>
      <c r="G166" s="17"/>
      <c r="J166" s="14"/>
    </row>
    <row r="167" spans="1:10" x14ac:dyDescent="0.2">
      <c r="A167" s="17"/>
      <c r="B167" s="265" t="s">
        <v>196</v>
      </c>
      <c r="C167" s="266"/>
      <c r="D167" s="180" t="s">
        <v>182</v>
      </c>
      <c r="E167" s="190"/>
      <c r="F167" s="17"/>
      <c r="G167" s="17"/>
      <c r="J167" s="14"/>
    </row>
    <row r="168" spans="1:10" x14ac:dyDescent="0.2">
      <c r="A168" s="17"/>
      <c r="B168" s="265" t="s">
        <v>197</v>
      </c>
      <c r="C168" s="266"/>
      <c r="D168" s="185">
        <v>0.47184677965953709</v>
      </c>
      <c r="E168" s="17"/>
      <c r="F168" s="159"/>
      <c r="G168" s="189"/>
      <c r="J168" s="14"/>
    </row>
  </sheetData>
  <mergeCells count="17">
    <mergeCell ref="A1:H1"/>
    <mergeCell ref="A2:H2"/>
    <mergeCell ref="A3:H3"/>
    <mergeCell ref="B154:C154"/>
    <mergeCell ref="B155:C155"/>
    <mergeCell ref="B152:D152"/>
    <mergeCell ref="B153:C153"/>
    <mergeCell ref="B146:H146"/>
    <mergeCell ref="B147:H147"/>
    <mergeCell ref="B148:H148"/>
    <mergeCell ref="B149:H149"/>
    <mergeCell ref="B150:H150"/>
    <mergeCell ref="B168:C168"/>
    <mergeCell ref="B163:C163"/>
    <mergeCell ref="B165:C165"/>
    <mergeCell ref="B166:C166"/>
    <mergeCell ref="B167:C167"/>
  </mergeCells>
  <hyperlinks>
    <hyperlink ref="I1" location="Index!B14" display="Index" xr:uid="{1F430776-EFD3-4DD0-B1E7-0A92790D267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BC56-2566-4D83-B156-3AD2C196A23B}">
  <sheetPr>
    <outlinePr summaryBelow="0" summaryRight="0"/>
  </sheetPr>
  <dimension ref="A1:Q244"/>
  <sheetViews>
    <sheetView showGridLines="0" workbookViewId="0">
      <selection activeCell="D216" sqref="D216"/>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8" max="8" width="9.42578125" bestFit="1" customWidth="1"/>
    <col min="9" max="9" width="10.5703125" customWidth="1"/>
    <col min="10" max="10" width="5.7109375" bestFit="1" customWidth="1"/>
    <col min="11" max="11" width="50.7109375" style="63" customWidth="1"/>
  </cols>
  <sheetData>
    <row r="1" spans="1:11" ht="15" x14ac:dyDescent="0.2">
      <c r="A1" s="282" t="s">
        <v>0</v>
      </c>
      <c r="B1" s="282"/>
      <c r="C1" s="282"/>
      <c r="D1" s="282"/>
      <c r="E1" s="282"/>
      <c r="F1" s="282"/>
      <c r="G1" s="282"/>
      <c r="H1" s="282"/>
      <c r="I1" s="282"/>
      <c r="J1" s="69" t="s">
        <v>1044</v>
      </c>
      <c r="K1" s="14"/>
    </row>
    <row r="2" spans="1:11" ht="15" x14ac:dyDescent="0.2">
      <c r="A2" s="282" t="s">
        <v>567</v>
      </c>
      <c r="B2" s="282"/>
      <c r="C2" s="282"/>
      <c r="D2" s="282"/>
      <c r="E2" s="282"/>
      <c r="F2" s="282"/>
      <c r="G2" s="282"/>
      <c r="H2" s="282"/>
      <c r="I2" s="282"/>
      <c r="K2" s="61" t="s">
        <v>1045</v>
      </c>
    </row>
    <row r="3" spans="1:11" ht="15" x14ac:dyDescent="0.2">
      <c r="A3" s="282" t="s">
        <v>863</v>
      </c>
      <c r="B3" s="282"/>
      <c r="C3" s="282"/>
      <c r="D3" s="282"/>
      <c r="E3" s="282"/>
      <c r="F3" s="282"/>
      <c r="G3" s="282"/>
      <c r="H3" s="282"/>
      <c r="I3" s="282"/>
      <c r="K3" s="14"/>
    </row>
    <row r="4" spans="1:11" s="8" customFormat="1" ht="30" x14ac:dyDescent="0.2">
      <c r="A4" s="162" t="s">
        <v>2</v>
      </c>
      <c r="B4" s="162" t="s">
        <v>3</v>
      </c>
      <c r="C4" s="10" t="s">
        <v>4</v>
      </c>
      <c r="D4" s="10" t="s">
        <v>865</v>
      </c>
      <c r="E4" s="162" t="s">
        <v>5</v>
      </c>
      <c r="F4" s="10" t="s">
        <v>866</v>
      </c>
      <c r="G4" s="162" t="s">
        <v>6</v>
      </c>
      <c r="H4" s="10" t="s">
        <v>867</v>
      </c>
      <c r="I4" s="10" t="s">
        <v>868</v>
      </c>
      <c r="K4" s="14"/>
    </row>
    <row r="5" spans="1:11" x14ac:dyDescent="0.2">
      <c r="A5" s="163"/>
      <c r="B5" s="163"/>
      <c r="C5" s="164" t="s">
        <v>7</v>
      </c>
      <c r="D5" s="163"/>
      <c r="E5" s="163"/>
      <c r="F5" s="163"/>
      <c r="G5" s="163"/>
      <c r="H5" s="192"/>
      <c r="I5" s="12"/>
      <c r="K5" s="14"/>
    </row>
    <row r="6" spans="1:11" ht="25.5" x14ac:dyDescent="0.2">
      <c r="A6" s="163"/>
      <c r="B6" s="163"/>
      <c r="C6" s="164" t="s">
        <v>8</v>
      </c>
      <c r="D6" s="163"/>
      <c r="E6" s="163"/>
      <c r="F6" s="163"/>
      <c r="G6" s="163"/>
      <c r="H6" s="192"/>
      <c r="I6" s="12"/>
      <c r="K6" s="14"/>
    </row>
    <row r="7" spans="1:11" x14ac:dyDescent="0.2">
      <c r="A7" s="165">
        <v>1</v>
      </c>
      <c r="B7" s="166" t="s">
        <v>12</v>
      </c>
      <c r="C7" s="166" t="s">
        <v>13</v>
      </c>
      <c r="D7" s="166" t="s">
        <v>14</v>
      </c>
      <c r="E7" s="167">
        <v>820000</v>
      </c>
      <c r="F7" s="168">
        <v>23458.560000000001</v>
      </c>
      <c r="G7" s="169">
        <v>5.0517270000000003E-2</v>
      </c>
      <c r="H7" s="192"/>
      <c r="I7" s="12"/>
      <c r="K7" s="14"/>
    </row>
    <row r="8" spans="1:11" x14ac:dyDescent="0.2">
      <c r="A8" s="165">
        <v>2</v>
      </c>
      <c r="B8" s="166" t="s">
        <v>336</v>
      </c>
      <c r="C8" s="166" t="s">
        <v>337</v>
      </c>
      <c r="D8" s="166" t="s">
        <v>47</v>
      </c>
      <c r="E8" s="167">
        <v>1300750</v>
      </c>
      <c r="F8" s="168">
        <v>19921.636624999999</v>
      </c>
      <c r="G8" s="169">
        <v>4.290062E-2</v>
      </c>
      <c r="H8" s="192"/>
      <c r="I8" s="12"/>
      <c r="K8" s="14"/>
    </row>
    <row r="9" spans="1:11" x14ac:dyDescent="0.2">
      <c r="A9" s="165">
        <v>3</v>
      </c>
      <c r="B9" s="166" t="s">
        <v>45</v>
      </c>
      <c r="C9" s="166" t="s">
        <v>46</v>
      </c>
      <c r="D9" s="166" t="s">
        <v>47</v>
      </c>
      <c r="E9" s="167">
        <v>1700000</v>
      </c>
      <c r="F9" s="168">
        <v>19057.849999999999</v>
      </c>
      <c r="G9" s="169">
        <v>4.1040479999999997E-2</v>
      </c>
      <c r="H9" s="192"/>
      <c r="I9" s="12"/>
      <c r="K9" s="14"/>
    </row>
    <row r="10" spans="1:11" x14ac:dyDescent="0.2">
      <c r="A10" s="165">
        <v>4</v>
      </c>
      <c r="B10" s="166" t="s">
        <v>15</v>
      </c>
      <c r="C10" s="166" t="s">
        <v>16</v>
      </c>
      <c r="D10" s="166" t="s">
        <v>17</v>
      </c>
      <c r="E10" s="167">
        <v>1000000</v>
      </c>
      <c r="F10" s="168">
        <v>13727.5</v>
      </c>
      <c r="G10" s="169">
        <v>2.956174E-2</v>
      </c>
      <c r="H10" s="192"/>
      <c r="I10" s="12"/>
      <c r="K10" s="14"/>
    </row>
    <row r="11" spans="1:11" x14ac:dyDescent="0.2">
      <c r="A11" s="165">
        <v>5</v>
      </c>
      <c r="B11" s="166" t="s">
        <v>9</v>
      </c>
      <c r="C11" s="166" t="s">
        <v>10</v>
      </c>
      <c r="D11" s="166" t="s">
        <v>11</v>
      </c>
      <c r="E11" s="167">
        <v>317779</v>
      </c>
      <c r="F11" s="168">
        <v>11660.264847</v>
      </c>
      <c r="G11" s="169">
        <v>2.5110009999999999E-2</v>
      </c>
      <c r="H11" s="192"/>
      <c r="I11" s="12"/>
      <c r="K11" s="14"/>
    </row>
    <row r="12" spans="1:11" ht="15" x14ac:dyDescent="0.2">
      <c r="A12" s="165">
        <v>6</v>
      </c>
      <c r="B12" s="166" t="s">
        <v>342</v>
      </c>
      <c r="C12" s="166" t="s">
        <v>343</v>
      </c>
      <c r="D12" s="166" t="s">
        <v>233</v>
      </c>
      <c r="E12" s="167">
        <v>820000</v>
      </c>
      <c r="F12" s="168">
        <v>11536.58</v>
      </c>
      <c r="G12" s="169">
        <v>2.484366E-2</v>
      </c>
      <c r="H12" s="192"/>
      <c r="I12" s="12"/>
      <c r="K12" s="62"/>
    </row>
    <row r="13" spans="1:11" x14ac:dyDescent="0.2">
      <c r="A13" s="165">
        <v>7</v>
      </c>
      <c r="B13" s="166" t="s">
        <v>201</v>
      </c>
      <c r="C13" s="166" t="s">
        <v>202</v>
      </c>
      <c r="D13" s="166" t="s">
        <v>66</v>
      </c>
      <c r="E13" s="167">
        <v>2514102</v>
      </c>
      <c r="F13" s="168">
        <v>9766.029219</v>
      </c>
      <c r="G13" s="169">
        <v>2.1030839999999999E-2</v>
      </c>
      <c r="H13" s="192"/>
      <c r="I13" s="12"/>
      <c r="K13" s="14"/>
    </row>
    <row r="14" spans="1:11" ht="25.5" x14ac:dyDescent="0.2">
      <c r="A14" s="165">
        <v>8</v>
      </c>
      <c r="B14" s="166" t="s">
        <v>351</v>
      </c>
      <c r="C14" s="166" t="s">
        <v>352</v>
      </c>
      <c r="D14" s="166" t="s">
        <v>213</v>
      </c>
      <c r="E14" s="167">
        <v>575000</v>
      </c>
      <c r="F14" s="168">
        <v>8393.85</v>
      </c>
      <c r="G14" s="169">
        <v>1.8075890000000001E-2</v>
      </c>
      <c r="H14" s="192"/>
      <c r="I14" s="12"/>
      <c r="K14" s="14"/>
    </row>
    <row r="15" spans="1:11" x14ac:dyDescent="0.2">
      <c r="A15" s="165">
        <v>9</v>
      </c>
      <c r="B15" s="166" t="s">
        <v>62</v>
      </c>
      <c r="C15" s="166" t="s">
        <v>63</v>
      </c>
      <c r="D15" s="166" t="s">
        <v>47</v>
      </c>
      <c r="E15" s="167">
        <v>1000000</v>
      </c>
      <c r="F15" s="168">
        <v>8303.5</v>
      </c>
      <c r="G15" s="169">
        <v>1.7881330000000001E-2</v>
      </c>
      <c r="H15" s="192"/>
      <c r="I15" s="12"/>
      <c r="K15" s="14"/>
    </row>
    <row r="16" spans="1:11" ht="25.5" x14ac:dyDescent="0.2">
      <c r="A16" s="165">
        <v>10</v>
      </c>
      <c r="B16" s="166" t="s">
        <v>340</v>
      </c>
      <c r="C16" s="166" t="s">
        <v>341</v>
      </c>
      <c r="D16" s="166" t="s">
        <v>47</v>
      </c>
      <c r="E16" s="167">
        <v>700000</v>
      </c>
      <c r="F16" s="168">
        <v>8135.05</v>
      </c>
      <c r="G16" s="169">
        <v>1.7518570000000001E-2</v>
      </c>
      <c r="H16" s="192"/>
      <c r="I16" s="12"/>
      <c r="K16" s="14" t="s">
        <v>1055</v>
      </c>
    </row>
    <row r="17" spans="1:11" x14ac:dyDescent="0.2">
      <c r="A17" s="165">
        <v>11</v>
      </c>
      <c r="B17" s="166" t="s">
        <v>18</v>
      </c>
      <c r="C17" s="166" t="s">
        <v>19</v>
      </c>
      <c r="D17" s="166" t="s">
        <v>20</v>
      </c>
      <c r="E17" s="167">
        <v>2000000</v>
      </c>
      <c r="F17" s="168">
        <v>7180</v>
      </c>
      <c r="G17" s="169">
        <v>1.5461900000000001E-2</v>
      </c>
      <c r="H17" s="192"/>
      <c r="I17" s="12"/>
      <c r="K17" s="14"/>
    </row>
    <row r="18" spans="1:11" x14ac:dyDescent="0.2">
      <c r="A18" s="165">
        <v>12</v>
      </c>
      <c r="B18" s="166" t="s">
        <v>349</v>
      </c>
      <c r="C18" s="166" t="s">
        <v>350</v>
      </c>
      <c r="D18" s="166" t="s">
        <v>268</v>
      </c>
      <c r="E18" s="167">
        <v>470000</v>
      </c>
      <c r="F18" s="168">
        <v>6705.96</v>
      </c>
      <c r="G18" s="169">
        <v>1.444107E-2</v>
      </c>
      <c r="H18" s="192"/>
      <c r="I18" s="12"/>
      <c r="K18" s="14"/>
    </row>
    <row r="19" spans="1:11" x14ac:dyDescent="0.2">
      <c r="A19" s="165">
        <v>13</v>
      </c>
      <c r="B19" s="166" t="s">
        <v>229</v>
      </c>
      <c r="C19" s="166" t="s">
        <v>230</v>
      </c>
      <c r="D19" s="166" t="s">
        <v>74</v>
      </c>
      <c r="E19" s="167">
        <v>260000</v>
      </c>
      <c r="F19" s="168">
        <v>6120.53</v>
      </c>
      <c r="G19" s="169">
        <v>1.318037E-2</v>
      </c>
      <c r="H19" s="192"/>
      <c r="I19" s="12"/>
      <c r="K19" s="14"/>
    </row>
    <row r="20" spans="1:11" x14ac:dyDescent="0.2">
      <c r="A20" s="165">
        <v>14</v>
      </c>
      <c r="B20" s="166" t="s">
        <v>203</v>
      </c>
      <c r="C20" s="166" t="s">
        <v>204</v>
      </c>
      <c r="D20" s="166" t="s">
        <v>102</v>
      </c>
      <c r="E20" s="167">
        <v>170000</v>
      </c>
      <c r="F20" s="168">
        <v>6080.6450000000004</v>
      </c>
      <c r="G20" s="169">
        <v>1.309448E-2</v>
      </c>
      <c r="H20" s="192"/>
      <c r="I20" s="12"/>
      <c r="K20" s="14"/>
    </row>
    <row r="21" spans="1:11" x14ac:dyDescent="0.2">
      <c r="A21" s="165">
        <v>15</v>
      </c>
      <c r="B21" s="166" t="s">
        <v>568</v>
      </c>
      <c r="C21" s="166" t="s">
        <v>569</v>
      </c>
      <c r="D21" s="166" t="s">
        <v>268</v>
      </c>
      <c r="E21" s="167">
        <v>475000</v>
      </c>
      <c r="F21" s="168">
        <v>5507.15</v>
      </c>
      <c r="G21" s="169">
        <v>1.185947E-2</v>
      </c>
      <c r="H21" s="192"/>
      <c r="I21" s="12"/>
      <c r="K21" s="14"/>
    </row>
    <row r="22" spans="1:11" ht="15" x14ac:dyDescent="0.2">
      <c r="A22" s="165">
        <v>16</v>
      </c>
      <c r="B22" s="166" t="s">
        <v>293</v>
      </c>
      <c r="C22" s="166" t="s">
        <v>294</v>
      </c>
      <c r="D22" s="166" t="s">
        <v>102</v>
      </c>
      <c r="E22" s="167">
        <v>610000</v>
      </c>
      <c r="F22" s="168">
        <v>5186.5249999999996</v>
      </c>
      <c r="G22" s="169">
        <v>1.116902E-2</v>
      </c>
      <c r="H22" s="192"/>
      <c r="I22" s="12"/>
      <c r="K22" s="62"/>
    </row>
    <row r="23" spans="1:11" ht="25.5" x14ac:dyDescent="0.2">
      <c r="A23" s="165">
        <v>17</v>
      </c>
      <c r="B23" s="166" t="s">
        <v>211</v>
      </c>
      <c r="C23" s="166" t="s">
        <v>212</v>
      </c>
      <c r="D23" s="166" t="s">
        <v>213</v>
      </c>
      <c r="E23" s="167">
        <v>494816</v>
      </c>
      <c r="F23" s="168">
        <v>4948.9022240000004</v>
      </c>
      <c r="G23" s="169">
        <v>1.065731E-2</v>
      </c>
      <c r="H23" s="192"/>
      <c r="I23" s="12"/>
      <c r="K23" s="14"/>
    </row>
    <row r="24" spans="1:11" ht="25.5" x14ac:dyDescent="0.2">
      <c r="A24" s="165">
        <v>18</v>
      </c>
      <c r="B24" s="166" t="s">
        <v>216</v>
      </c>
      <c r="C24" s="166" t="s">
        <v>217</v>
      </c>
      <c r="D24" s="166" t="s">
        <v>218</v>
      </c>
      <c r="E24" s="167">
        <v>360000</v>
      </c>
      <c r="F24" s="168">
        <v>4706.28</v>
      </c>
      <c r="G24" s="169">
        <v>1.0134829999999999E-2</v>
      </c>
      <c r="H24" s="192"/>
      <c r="I24" s="12"/>
      <c r="K24" s="14"/>
    </row>
    <row r="25" spans="1:11" x14ac:dyDescent="0.2">
      <c r="A25" s="165">
        <v>19</v>
      </c>
      <c r="B25" s="166" t="s">
        <v>489</v>
      </c>
      <c r="C25" s="166" t="s">
        <v>490</v>
      </c>
      <c r="D25" s="166" t="s">
        <v>233</v>
      </c>
      <c r="E25" s="167">
        <v>354000</v>
      </c>
      <c r="F25" s="168">
        <v>4687.3140000000003</v>
      </c>
      <c r="G25" s="169">
        <v>1.0093980000000001E-2</v>
      </c>
      <c r="H25" s="192"/>
      <c r="I25" s="12"/>
      <c r="K25" s="14"/>
    </row>
    <row r="26" spans="1:11" x14ac:dyDescent="0.2">
      <c r="A26" s="165">
        <v>20</v>
      </c>
      <c r="B26" s="166" t="s">
        <v>214</v>
      </c>
      <c r="C26" s="166" t="s">
        <v>215</v>
      </c>
      <c r="D26" s="166" t="s">
        <v>47</v>
      </c>
      <c r="E26" s="167">
        <v>790000</v>
      </c>
      <c r="F26" s="168">
        <v>4483.25</v>
      </c>
      <c r="G26" s="169">
        <v>9.6545399999999996E-3</v>
      </c>
      <c r="H26" s="192"/>
      <c r="I26" s="12"/>
      <c r="K26" s="14"/>
    </row>
    <row r="27" spans="1:11" x14ac:dyDescent="0.2">
      <c r="A27" s="165">
        <v>21</v>
      </c>
      <c r="B27" s="166" t="s">
        <v>78</v>
      </c>
      <c r="C27" s="166" t="s">
        <v>79</v>
      </c>
      <c r="D27" s="166" t="s">
        <v>34</v>
      </c>
      <c r="E27" s="167">
        <v>125000</v>
      </c>
      <c r="F27" s="168">
        <v>4439.125</v>
      </c>
      <c r="G27" s="169">
        <v>9.5595200000000002E-3</v>
      </c>
      <c r="H27" s="192"/>
      <c r="I27" s="12"/>
      <c r="K27" s="14"/>
    </row>
    <row r="28" spans="1:11" x14ac:dyDescent="0.2">
      <c r="A28" s="165">
        <v>22</v>
      </c>
      <c r="B28" s="166" t="s">
        <v>570</v>
      </c>
      <c r="C28" s="166" t="s">
        <v>571</v>
      </c>
      <c r="D28" s="166" t="s">
        <v>277</v>
      </c>
      <c r="E28" s="167">
        <v>48788</v>
      </c>
      <c r="F28" s="168">
        <v>4432.2678299999998</v>
      </c>
      <c r="G28" s="169">
        <v>9.5447499999999994E-3</v>
      </c>
      <c r="H28" s="192"/>
      <c r="I28" s="12"/>
      <c r="K28" s="14"/>
    </row>
    <row r="29" spans="1:11" x14ac:dyDescent="0.2">
      <c r="A29" s="165">
        <v>23</v>
      </c>
      <c r="B29" s="166" t="s">
        <v>344</v>
      </c>
      <c r="C29" s="166" t="s">
        <v>345</v>
      </c>
      <c r="D29" s="166" t="s">
        <v>233</v>
      </c>
      <c r="E29" s="167">
        <v>118812</v>
      </c>
      <c r="F29" s="168">
        <v>4361.5291139999999</v>
      </c>
      <c r="G29" s="169">
        <v>9.3924200000000003E-3</v>
      </c>
      <c r="H29" s="192"/>
      <c r="I29" s="12"/>
      <c r="K29" s="14"/>
    </row>
    <row r="30" spans="1:11" x14ac:dyDescent="0.2">
      <c r="A30" s="165">
        <v>24</v>
      </c>
      <c r="B30" s="166" t="s">
        <v>253</v>
      </c>
      <c r="C30" s="166" t="s">
        <v>254</v>
      </c>
      <c r="D30" s="166" t="s">
        <v>255</v>
      </c>
      <c r="E30" s="167">
        <v>125000</v>
      </c>
      <c r="F30" s="168">
        <v>4350.125</v>
      </c>
      <c r="G30" s="169">
        <v>9.3678600000000004E-3</v>
      </c>
      <c r="H30" s="192"/>
      <c r="I30" s="12"/>
      <c r="K30" s="14"/>
    </row>
    <row r="31" spans="1:11" x14ac:dyDescent="0.2">
      <c r="A31" s="165">
        <v>25</v>
      </c>
      <c r="B31" s="166" t="s">
        <v>256</v>
      </c>
      <c r="C31" s="166" t="s">
        <v>257</v>
      </c>
      <c r="D31" s="166" t="s">
        <v>47</v>
      </c>
      <c r="E31" s="167">
        <v>2700000</v>
      </c>
      <c r="F31" s="168">
        <v>4324.05</v>
      </c>
      <c r="G31" s="169">
        <v>9.3117100000000008E-3</v>
      </c>
      <c r="H31" s="192"/>
      <c r="I31" s="12"/>
      <c r="K31" s="14"/>
    </row>
    <row r="32" spans="1:11" x14ac:dyDescent="0.2">
      <c r="A32" s="165">
        <v>26</v>
      </c>
      <c r="B32" s="166" t="s">
        <v>121</v>
      </c>
      <c r="C32" s="166" t="s">
        <v>122</v>
      </c>
      <c r="D32" s="166" t="s">
        <v>14</v>
      </c>
      <c r="E32" s="167">
        <v>675000</v>
      </c>
      <c r="F32" s="168">
        <v>4237.6499999999996</v>
      </c>
      <c r="G32" s="169">
        <v>9.1256500000000008E-3</v>
      </c>
      <c r="H32" s="192"/>
      <c r="I32" s="12"/>
      <c r="K32" s="14"/>
    </row>
    <row r="33" spans="1:11" x14ac:dyDescent="0.2">
      <c r="A33" s="165">
        <v>27</v>
      </c>
      <c r="B33" s="166" t="s">
        <v>572</v>
      </c>
      <c r="C33" s="166" t="s">
        <v>573</v>
      </c>
      <c r="D33" s="166" t="s">
        <v>277</v>
      </c>
      <c r="E33" s="167">
        <v>165000</v>
      </c>
      <c r="F33" s="168">
        <v>4135.3125</v>
      </c>
      <c r="G33" s="169">
        <v>8.9052699999999999E-3</v>
      </c>
      <c r="H33" s="192"/>
      <c r="I33" s="12"/>
      <c r="K33" s="14"/>
    </row>
    <row r="34" spans="1:11" x14ac:dyDescent="0.2">
      <c r="A34" s="165">
        <v>28</v>
      </c>
      <c r="B34" s="166" t="s">
        <v>80</v>
      </c>
      <c r="C34" s="166" t="s">
        <v>81</v>
      </c>
      <c r="D34" s="166" t="s">
        <v>82</v>
      </c>
      <c r="E34" s="167">
        <v>2000000</v>
      </c>
      <c r="F34" s="168">
        <v>4086</v>
      </c>
      <c r="G34" s="169">
        <v>8.7990700000000008E-3</v>
      </c>
      <c r="H34" s="192"/>
      <c r="I34" s="12"/>
      <c r="K34" s="14"/>
    </row>
    <row r="35" spans="1:11" x14ac:dyDescent="0.2">
      <c r="A35" s="165">
        <v>29</v>
      </c>
      <c r="B35" s="166" t="s">
        <v>387</v>
      </c>
      <c r="C35" s="166" t="s">
        <v>388</v>
      </c>
      <c r="D35" s="166" t="s">
        <v>47</v>
      </c>
      <c r="E35" s="167">
        <v>276000</v>
      </c>
      <c r="F35" s="168">
        <v>4034.7060000000001</v>
      </c>
      <c r="G35" s="169">
        <v>8.6886099999999994E-3</v>
      </c>
      <c r="H35" s="192"/>
      <c r="I35" s="12"/>
      <c r="K35" s="14"/>
    </row>
    <row r="36" spans="1:11" x14ac:dyDescent="0.2">
      <c r="A36" s="165">
        <v>30</v>
      </c>
      <c r="B36" s="166" t="s">
        <v>484</v>
      </c>
      <c r="C36" s="166" t="s">
        <v>1180</v>
      </c>
      <c r="D36" s="166" t="s">
        <v>277</v>
      </c>
      <c r="E36" s="167">
        <v>650000</v>
      </c>
      <c r="F36" s="168">
        <v>4019.9250000000002</v>
      </c>
      <c r="G36" s="169">
        <v>8.6567799999999993E-3</v>
      </c>
      <c r="H36" s="192"/>
      <c r="I36" s="12"/>
      <c r="K36" s="14"/>
    </row>
    <row r="37" spans="1:11" ht="25.5" x14ac:dyDescent="0.2">
      <c r="A37" s="165">
        <v>31</v>
      </c>
      <c r="B37" s="166" t="s">
        <v>24</v>
      </c>
      <c r="C37" s="166" t="s">
        <v>25</v>
      </c>
      <c r="D37" s="166" t="s">
        <v>26</v>
      </c>
      <c r="E37" s="167">
        <v>40000</v>
      </c>
      <c r="F37" s="168">
        <v>3966.2</v>
      </c>
      <c r="G37" s="169">
        <v>8.5410899999999994E-3</v>
      </c>
      <c r="H37" s="192"/>
      <c r="I37" s="12"/>
      <c r="K37" s="14"/>
    </row>
    <row r="38" spans="1:11" x14ac:dyDescent="0.2">
      <c r="A38" s="165">
        <v>32</v>
      </c>
      <c r="B38" s="166" t="s">
        <v>405</v>
      </c>
      <c r="C38" s="166" t="s">
        <v>406</v>
      </c>
      <c r="D38" s="166" t="s">
        <v>74</v>
      </c>
      <c r="E38" s="167">
        <v>250000</v>
      </c>
      <c r="F38" s="168">
        <v>3821.5</v>
      </c>
      <c r="G38" s="169">
        <v>8.2294800000000008E-3</v>
      </c>
      <c r="H38" s="192"/>
      <c r="I38" s="12"/>
      <c r="K38" s="14"/>
    </row>
    <row r="39" spans="1:11" x14ac:dyDescent="0.2">
      <c r="A39" s="165">
        <v>33</v>
      </c>
      <c r="B39" s="166" t="s">
        <v>225</v>
      </c>
      <c r="C39" s="166" t="s">
        <v>226</v>
      </c>
      <c r="D39" s="166" t="s">
        <v>66</v>
      </c>
      <c r="E39" s="167">
        <v>275000</v>
      </c>
      <c r="F39" s="168">
        <v>3739.1750000000002</v>
      </c>
      <c r="G39" s="169">
        <v>8.0522000000000007E-3</v>
      </c>
      <c r="H39" s="192"/>
      <c r="I39" s="12"/>
      <c r="K39" s="14"/>
    </row>
    <row r="40" spans="1:11" x14ac:dyDescent="0.2">
      <c r="A40" s="165">
        <v>34</v>
      </c>
      <c r="B40" s="166" t="s">
        <v>441</v>
      </c>
      <c r="C40" s="166" t="s">
        <v>442</v>
      </c>
      <c r="D40" s="166" t="s">
        <v>250</v>
      </c>
      <c r="E40" s="167">
        <v>450000</v>
      </c>
      <c r="F40" s="168">
        <v>3737.25</v>
      </c>
      <c r="G40" s="169">
        <v>8.0480499999999993E-3</v>
      </c>
      <c r="H40" s="192"/>
      <c r="I40" s="12"/>
      <c r="K40" s="14"/>
    </row>
    <row r="41" spans="1:11" x14ac:dyDescent="0.2">
      <c r="A41" s="165">
        <v>35</v>
      </c>
      <c r="B41" s="166" t="s">
        <v>100</v>
      </c>
      <c r="C41" s="166" t="s">
        <v>101</v>
      </c>
      <c r="D41" s="166" t="s">
        <v>102</v>
      </c>
      <c r="E41" s="167">
        <v>85500</v>
      </c>
      <c r="F41" s="168">
        <v>3626.4825000000001</v>
      </c>
      <c r="G41" s="169">
        <v>7.8095200000000004E-3</v>
      </c>
      <c r="H41" s="192"/>
      <c r="I41" s="12"/>
      <c r="K41" s="14"/>
    </row>
    <row r="42" spans="1:11" ht="25.5" x14ac:dyDescent="0.2">
      <c r="A42" s="165">
        <v>36</v>
      </c>
      <c r="B42" s="166" t="s">
        <v>574</v>
      </c>
      <c r="C42" s="166" t="s">
        <v>575</v>
      </c>
      <c r="D42" s="166" t="s">
        <v>26</v>
      </c>
      <c r="E42" s="167">
        <v>156191</v>
      </c>
      <c r="F42" s="168">
        <v>3617.7740374999998</v>
      </c>
      <c r="G42" s="169">
        <v>7.7907599999999999E-3</v>
      </c>
      <c r="H42" s="192"/>
      <c r="I42" s="12"/>
      <c r="K42" s="14"/>
    </row>
    <row r="43" spans="1:11" ht="25.5" x14ac:dyDescent="0.2">
      <c r="A43" s="165">
        <v>37</v>
      </c>
      <c r="B43" s="166" t="s">
        <v>493</v>
      </c>
      <c r="C43" s="166" t="s">
        <v>494</v>
      </c>
      <c r="D43" s="166" t="s">
        <v>495</v>
      </c>
      <c r="E43" s="167">
        <v>340000</v>
      </c>
      <c r="F43" s="168">
        <v>3604.85</v>
      </c>
      <c r="G43" s="169">
        <v>7.7629300000000004E-3</v>
      </c>
      <c r="H43" s="192"/>
      <c r="I43" s="12"/>
      <c r="K43" s="14"/>
    </row>
    <row r="44" spans="1:11" x14ac:dyDescent="0.2">
      <c r="A44" s="165">
        <v>38</v>
      </c>
      <c r="B44" s="166" t="s">
        <v>487</v>
      </c>
      <c r="C44" s="166" t="s">
        <v>488</v>
      </c>
      <c r="D44" s="166" t="s">
        <v>247</v>
      </c>
      <c r="E44" s="167">
        <v>260000</v>
      </c>
      <c r="F44" s="168">
        <v>3604.64</v>
      </c>
      <c r="G44" s="169">
        <v>7.7624800000000004E-3</v>
      </c>
      <c r="H44" s="192"/>
      <c r="I44" s="12"/>
      <c r="K44" s="14"/>
    </row>
    <row r="45" spans="1:11" x14ac:dyDescent="0.2">
      <c r="A45" s="165">
        <v>39</v>
      </c>
      <c r="B45" s="166" t="s">
        <v>367</v>
      </c>
      <c r="C45" s="166" t="s">
        <v>368</v>
      </c>
      <c r="D45" s="166" t="s">
        <v>369</v>
      </c>
      <c r="E45" s="167">
        <v>840000</v>
      </c>
      <c r="F45" s="168">
        <v>3582.18</v>
      </c>
      <c r="G45" s="169">
        <v>7.7141099999999997E-3</v>
      </c>
      <c r="H45" s="192"/>
      <c r="I45" s="12"/>
      <c r="K45" s="14"/>
    </row>
    <row r="46" spans="1:11" x14ac:dyDescent="0.2">
      <c r="A46" s="165">
        <v>40</v>
      </c>
      <c r="B46" s="166" t="s">
        <v>576</v>
      </c>
      <c r="C46" s="166" t="s">
        <v>577</v>
      </c>
      <c r="D46" s="166" t="s">
        <v>102</v>
      </c>
      <c r="E46" s="167">
        <v>145000</v>
      </c>
      <c r="F46" s="168">
        <v>3419.39</v>
      </c>
      <c r="G46" s="169">
        <v>7.36355E-3</v>
      </c>
      <c r="H46" s="192"/>
      <c r="I46" s="12"/>
      <c r="K46" s="14"/>
    </row>
    <row r="47" spans="1:11" ht="25.5" x14ac:dyDescent="0.2">
      <c r="A47" s="165">
        <v>41</v>
      </c>
      <c r="B47" s="166" t="s">
        <v>578</v>
      </c>
      <c r="C47" s="166" t="s">
        <v>579</v>
      </c>
      <c r="D47" s="166" t="s">
        <v>247</v>
      </c>
      <c r="E47" s="167">
        <v>600000</v>
      </c>
      <c r="F47" s="168">
        <v>3272.7</v>
      </c>
      <c r="G47" s="169">
        <v>7.0476599999999999E-3</v>
      </c>
      <c r="H47" s="192"/>
      <c r="I47" s="12"/>
      <c r="K47" s="14"/>
    </row>
    <row r="48" spans="1:11" x14ac:dyDescent="0.2">
      <c r="A48" s="165">
        <v>42</v>
      </c>
      <c r="B48" s="166" t="s">
        <v>361</v>
      </c>
      <c r="C48" s="166" t="s">
        <v>362</v>
      </c>
      <c r="D48" s="166" t="s">
        <v>110</v>
      </c>
      <c r="E48" s="167">
        <v>1882500</v>
      </c>
      <c r="F48" s="168">
        <v>3147.54</v>
      </c>
      <c r="G48" s="169">
        <v>6.7781300000000003E-3</v>
      </c>
      <c r="H48" s="192"/>
      <c r="I48" s="12"/>
      <c r="K48" s="14"/>
    </row>
    <row r="49" spans="1:11" ht="25.5" x14ac:dyDescent="0.2">
      <c r="A49" s="165">
        <v>43</v>
      </c>
      <c r="B49" s="166" t="s">
        <v>243</v>
      </c>
      <c r="C49" s="166" t="s">
        <v>244</v>
      </c>
      <c r="D49" s="166" t="s">
        <v>213</v>
      </c>
      <c r="E49" s="167">
        <v>65000</v>
      </c>
      <c r="F49" s="168">
        <v>3126.7925</v>
      </c>
      <c r="G49" s="169">
        <v>6.7334500000000002E-3</v>
      </c>
      <c r="H49" s="192"/>
      <c r="I49" s="12"/>
      <c r="K49" s="14"/>
    </row>
    <row r="50" spans="1:11" x14ac:dyDescent="0.2">
      <c r="A50" s="165">
        <v>44</v>
      </c>
      <c r="B50" s="166" t="s">
        <v>580</v>
      </c>
      <c r="C50" s="166" t="s">
        <v>581</v>
      </c>
      <c r="D50" s="166" t="s">
        <v>34</v>
      </c>
      <c r="E50" s="167">
        <v>1000000</v>
      </c>
      <c r="F50" s="168">
        <v>3115.5</v>
      </c>
      <c r="G50" s="169">
        <v>6.7091299999999998E-3</v>
      </c>
      <c r="H50" s="192"/>
      <c r="I50" s="12"/>
      <c r="K50" s="14"/>
    </row>
    <row r="51" spans="1:11" x14ac:dyDescent="0.2">
      <c r="A51" s="165">
        <v>45</v>
      </c>
      <c r="B51" s="166" t="s">
        <v>582</v>
      </c>
      <c r="C51" s="166" t="s">
        <v>583</v>
      </c>
      <c r="D51" s="166" t="s">
        <v>277</v>
      </c>
      <c r="E51" s="167">
        <v>25000</v>
      </c>
      <c r="F51" s="168">
        <v>3099.8249999999998</v>
      </c>
      <c r="G51" s="169">
        <v>6.6753799999999999E-3</v>
      </c>
      <c r="H51" s="192"/>
      <c r="I51" s="12"/>
      <c r="K51" s="14"/>
    </row>
    <row r="52" spans="1:11" ht="25.5" x14ac:dyDescent="0.2">
      <c r="A52" s="165">
        <v>46</v>
      </c>
      <c r="B52" s="166" t="s">
        <v>363</v>
      </c>
      <c r="C52" s="166" t="s">
        <v>364</v>
      </c>
      <c r="D52" s="166" t="s">
        <v>213</v>
      </c>
      <c r="E52" s="167">
        <v>50000</v>
      </c>
      <c r="F52" s="168">
        <v>2895.9250000000002</v>
      </c>
      <c r="G52" s="169">
        <v>6.2362800000000003E-3</v>
      </c>
      <c r="H52" s="192"/>
      <c r="I52" s="12"/>
      <c r="K52" s="14"/>
    </row>
    <row r="53" spans="1:11" x14ac:dyDescent="0.2">
      <c r="A53" s="165">
        <v>47</v>
      </c>
      <c r="B53" s="166" t="s">
        <v>58</v>
      </c>
      <c r="C53" s="166" t="s">
        <v>59</v>
      </c>
      <c r="D53" s="166" t="s">
        <v>34</v>
      </c>
      <c r="E53" s="167">
        <v>105000</v>
      </c>
      <c r="F53" s="168">
        <v>2690.94</v>
      </c>
      <c r="G53" s="169">
        <v>5.7948499999999998E-3</v>
      </c>
      <c r="H53" s="192"/>
      <c r="I53" s="12"/>
      <c r="K53" s="14"/>
    </row>
    <row r="54" spans="1:11" x14ac:dyDescent="0.2">
      <c r="A54" s="165">
        <v>48</v>
      </c>
      <c r="B54" s="166" t="s">
        <v>127</v>
      </c>
      <c r="C54" s="166" t="s">
        <v>128</v>
      </c>
      <c r="D54" s="166" t="s">
        <v>71</v>
      </c>
      <c r="E54" s="167">
        <v>675000</v>
      </c>
      <c r="F54" s="168">
        <v>2599.4250000000002</v>
      </c>
      <c r="G54" s="169">
        <v>5.5977800000000001E-3</v>
      </c>
      <c r="H54" s="192"/>
      <c r="I54" s="12"/>
      <c r="K54" s="14"/>
    </row>
    <row r="55" spans="1:11" x14ac:dyDescent="0.2">
      <c r="A55" s="165">
        <v>49</v>
      </c>
      <c r="B55" s="166" t="s">
        <v>357</v>
      </c>
      <c r="C55" s="166" t="s">
        <v>358</v>
      </c>
      <c r="D55" s="166" t="s">
        <v>47</v>
      </c>
      <c r="E55" s="167">
        <v>2200000</v>
      </c>
      <c r="F55" s="168">
        <v>2596</v>
      </c>
      <c r="G55" s="169">
        <v>5.5903999999999997E-3</v>
      </c>
      <c r="H55" s="192"/>
      <c r="I55" s="12"/>
      <c r="K55" s="14"/>
    </row>
    <row r="56" spans="1:11" x14ac:dyDescent="0.2">
      <c r="A56" s="165">
        <v>50</v>
      </c>
      <c r="B56" s="166" t="s">
        <v>227</v>
      </c>
      <c r="C56" s="166" t="s">
        <v>228</v>
      </c>
      <c r="D56" s="166" t="s">
        <v>34</v>
      </c>
      <c r="E56" s="167">
        <v>37500</v>
      </c>
      <c r="F56" s="168">
        <v>2528.1187500000001</v>
      </c>
      <c r="G56" s="169">
        <v>5.4442199999999996E-3</v>
      </c>
      <c r="H56" s="192"/>
      <c r="I56" s="12"/>
      <c r="K56" s="14"/>
    </row>
    <row r="57" spans="1:11" x14ac:dyDescent="0.2">
      <c r="A57" s="165">
        <v>51</v>
      </c>
      <c r="B57" s="166" t="s">
        <v>208</v>
      </c>
      <c r="C57" s="166" t="s">
        <v>209</v>
      </c>
      <c r="D57" s="166" t="s">
        <v>210</v>
      </c>
      <c r="E57" s="167">
        <v>525000</v>
      </c>
      <c r="F57" s="168">
        <v>2494.2750000000001</v>
      </c>
      <c r="G57" s="169">
        <v>5.3713399999999996E-3</v>
      </c>
      <c r="H57" s="192"/>
      <c r="I57" s="12"/>
      <c r="K57" s="14"/>
    </row>
    <row r="58" spans="1:11" x14ac:dyDescent="0.2">
      <c r="A58" s="165">
        <v>52</v>
      </c>
      <c r="B58" s="166" t="s">
        <v>463</v>
      </c>
      <c r="C58" s="166" t="s">
        <v>464</v>
      </c>
      <c r="D58" s="166" t="s">
        <v>74</v>
      </c>
      <c r="E58" s="167">
        <v>300000</v>
      </c>
      <c r="F58" s="168">
        <v>2453.85</v>
      </c>
      <c r="G58" s="169">
        <v>5.2842899999999996E-3</v>
      </c>
      <c r="H58" s="192"/>
      <c r="I58" s="12"/>
      <c r="K58" s="14"/>
    </row>
    <row r="59" spans="1:11" x14ac:dyDescent="0.2">
      <c r="A59" s="165">
        <v>53</v>
      </c>
      <c r="B59" s="166" t="s">
        <v>338</v>
      </c>
      <c r="C59" s="166" t="s">
        <v>339</v>
      </c>
      <c r="D59" s="166" t="s">
        <v>207</v>
      </c>
      <c r="E59" s="167">
        <v>1330000</v>
      </c>
      <c r="F59" s="168">
        <v>2382.6950000000002</v>
      </c>
      <c r="G59" s="169">
        <v>5.1310599999999998E-3</v>
      </c>
      <c r="H59" s="192"/>
      <c r="I59" s="12"/>
      <c r="K59" s="14"/>
    </row>
    <row r="60" spans="1:11" ht="25.5" x14ac:dyDescent="0.2">
      <c r="A60" s="165">
        <v>54</v>
      </c>
      <c r="B60" s="166" t="s">
        <v>139</v>
      </c>
      <c r="C60" s="166" t="s">
        <v>140</v>
      </c>
      <c r="D60" s="166" t="s">
        <v>26</v>
      </c>
      <c r="E60" s="167">
        <v>125000</v>
      </c>
      <c r="F60" s="168">
        <v>2219.625</v>
      </c>
      <c r="G60" s="169">
        <v>4.7798900000000002E-3</v>
      </c>
      <c r="H60" s="192"/>
      <c r="I60" s="12"/>
      <c r="K60" s="14"/>
    </row>
    <row r="61" spans="1:11" x14ac:dyDescent="0.2">
      <c r="A61" s="165">
        <v>55</v>
      </c>
      <c r="B61" s="166" t="s">
        <v>280</v>
      </c>
      <c r="C61" s="166" t="s">
        <v>281</v>
      </c>
      <c r="D61" s="166" t="s">
        <v>282</v>
      </c>
      <c r="E61" s="167">
        <v>215000</v>
      </c>
      <c r="F61" s="168">
        <v>2175.4775</v>
      </c>
      <c r="G61" s="169">
        <v>4.6848200000000001E-3</v>
      </c>
      <c r="H61" s="192"/>
      <c r="I61" s="12"/>
      <c r="K61" s="14"/>
    </row>
    <row r="62" spans="1:11" x14ac:dyDescent="0.2">
      <c r="A62" s="165">
        <v>56</v>
      </c>
      <c r="B62" s="166" t="s">
        <v>385</v>
      </c>
      <c r="C62" s="166" t="s">
        <v>386</v>
      </c>
      <c r="D62" s="166" t="s">
        <v>207</v>
      </c>
      <c r="E62" s="167">
        <v>50000</v>
      </c>
      <c r="F62" s="168">
        <v>2151.0749999999998</v>
      </c>
      <c r="G62" s="169">
        <v>4.63227E-3</v>
      </c>
      <c r="H62" s="192"/>
      <c r="I62" s="12"/>
      <c r="K62" s="14"/>
    </row>
    <row r="63" spans="1:11" x14ac:dyDescent="0.2">
      <c r="A63" s="165">
        <v>57</v>
      </c>
      <c r="B63" s="166" t="s">
        <v>143</v>
      </c>
      <c r="C63" s="166" t="s">
        <v>144</v>
      </c>
      <c r="D63" s="166" t="s">
        <v>102</v>
      </c>
      <c r="E63" s="167">
        <v>321422</v>
      </c>
      <c r="F63" s="168">
        <v>2092.7786420000002</v>
      </c>
      <c r="G63" s="169">
        <v>4.5067299999999996E-3</v>
      </c>
      <c r="H63" s="192"/>
      <c r="I63" s="12"/>
      <c r="K63" s="14"/>
    </row>
    <row r="64" spans="1:11" x14ac:dyDescent="0.2">
      <c r="A64" s="165">
        <v>58</v>
      </c>
      <c r="B64" s="166" t="s">
        <v>299</v>
      </c>
      <c r="C64" s="166" t="s">
        <v>300</v>
      </c>
      <c r="D64" s="166" t="s">
        <v>250</v>
      </c>
      <c r="E64" s="167">
        <v>1250000</v>
      </c>
      <c r="F64" s="168">
        <v>1925</v>
      </c>
      <c r="G64" s="169">
        <v>4.1454300000000003E-3</v>
      </c>
      <c r="H64" s="192"/>
      <c r="I64" s="12"/>
      <c r="K64" s="14"/>
    </row>
    <row r="65" spans="1:11" x14ac:dyDescent="0.2">
      <c r="A65" s="165">
        <v>59</v>
      </c>
      <c r="B65" s="166" t="s">
        <v>584</v>
      </c>
      <c r="C65" s="166" t="s">
        <v>585</v>
      </c>
      <c r="D65" s="166" t="s">
        <v>233</v>
      </c>
      <c r="E65" s="167">
        <v>156000</v>
      </c>
      <c r="F65" s="168">
        <v>1916.3820000000001</v>
      </c>
      <c r="G65" s="169">
        <v>4.1268700000000004E-3</v>
      </c>
      <c r="H65" s="192"/>
      <c r="I65" s="12"/>
      <c r="K65" s="14"/>
    </row>
    <row r="66" spans="1:11" ht="25.5" x14ac:dyDescent="0.2">
      <c r="A66" s="165">
        <v>60</v>
      </c>
      <c r="B66" s="166" t="s">
        <v>491</v>
      </c>
      <c r="C66" s="166" t="s">
        <v>492</v>
      </c>
      <c r="D66" s="166" t="s">
        <v>213</v>
      </c>
      <c r="E66" s="167">
        <v>128000</v>
      </c>
      <c r="F66" s="168">
        <v>1852.4159999999999</v>
      </c>
      <c r="G66" s="169">
        <v>3.9891199999999996E-3</v>
      </c>
      <c r="H66" s="192"/>
      <c r="I66" s="12"/>
      <c r="K66" s="14"/>
    </row>
    <row r="67" spans="1:11" x14ac:dyDescent="0.2">
      <c r="A67" s="165">
        <v>61</v>
      </c>
      <c r="B67" s="166" t="s">
        <v>359</v>
      </c>
      <c r="C67" s="166" t="s">
        <v>360</v>
      </c>
      <c r="D67" s="166" t="s">
        <v>250</v>
      </c>
      <c r="E67" s="167">
        <v>300000</v>
      </c>
      <c r="F67" s="168">
        <v>1672.2</v>
      </c>
      <c r="G67" s="169">
        <v>3.6010299999999999E-3</v>
      </c>
      <c r="H67" s="192"/>
      <c r="I67" s="12"/>
      <c r="K67" s="14"/>
    </row>
    <row r="68" spans="1:11" x14ac:dyDescent="0.2">
      <c r="A68" s="165">
        <v>62</v>
      </c>
      <c r="B68" s="166" t="s">
        <v>258</v>
      </c>
      <c r="C68" s="166" t="s">
        <v>259</v>
      </c>
      <c r="D68" s="166" t="s">
        <v>207</v>
      </c>
      <c r="E68" s="167">
        <v>28500</v>
      </c>
      <c r="F68" s="168">
        <v>1623.6735000000001</v>
      </c>
      <c r="G68" s="169">
        <v>3.4965299999999999E-3</v>
      </c>
      <c r="H68" s="192"/>
      <c r="I68" s="12"/>
      <c r="K68" s="14"/>
    </row>
    <row r="69" spans="1:11" x14ac:dyDescent="0.2">
      <c r="A69" s="165">
        <v>63</v>
      </c>
      <c r="B69" s="166" t="s">
        <v>283</v>
      </c>
      <c r="C69" s="166" t="s">
        <v>284</v>
      </c>
      <c r="D69" s="166" t="s">
        <v>102</v>
      </c>
      <c r="E69" s="167">
        <v>320000</v>
      </c>
      <c r="F69" s="168">
        <v>1483.2</v>
      </c>
      <c r="G69" s="169">
        <v>3.1940200000000001E-3</v>
      </c>
      <c r="H69" s="192"/>
      <c r="I69" s="12"/>
      <c r="K69" s="14"/>
    </row>
    <row r="70" spans="1:11" x14ac:dyDescent="0.2">
      <c r="A70" s="165">
        <v>64</v>
      </c>
      <c r="B70" s="166" t="s">
        <v>289</v>
      </c>
      <c r="C70" s="166" t="s">
        <v>290</v>
      </c>
      <c r="D70" s="166" t="s">
        <v>74</v>
      </c>
      <c r="E70" s="167">
        <v>135000</v>
      </c>
      <c r="F70" s="168">
        <v>1464.075</v>
      </c>
      <c r="G70" s="169">
        <v>3.1528400000000001E-3</v>
      </c>
      <c r="H70" s="192"/>
      <c r="I70" s="12"/>
      <c r="K70" s="14"/>
    </row>
    <row r="71" spans="1:11" ht="25.5" x14ac:dyDescent="0.2">
      <c r="A71" s="165">
        <v>65</v>
      </c>
      <c r="B71" s="166" t="s">
        <v>95</v>
      </c>
      <c r="C71" s="166" t="s">
        <v>96</v>
      </c>
      <c r="D71" s="166" t="s">
        <v>97</v>
      </c>
      <c r="E71" s="167">
        <v>97208</v>
      </c>
      <c r="F71" s="168">
        <v>1397.2677920000001</v>
      </c>
      <c r="G71" s="169">
        <v>3.0089700000000001E-3</v>
      </c>
      <c r="H71" s="192"/>
      <c r="I71" s="12"/>
      <c r="K71" s="14"/>
    </row>
    <row r="72" spans="1:11" ht="25.5" x14ac:dyDescent="0.2">
      <c r="A72" s="165">
        <v>66</v>
      </c>
      <c r="B72" s="166" t="s">
        <v>219</v>
      </c>
      <c r="C72" s="166" t="s">
        <v>220</v>
      </c>
      <c r="D72" s="166" t="s">
        <v>213</v>
      </c>
      <c r="E72" s="167">
        <v>85000</v>
      </c>
      <c r="F72" s="168">
        <v>1345.1675</v>
      </c>
      <c r="G72" s="169">
        <v>2.8967799999999998E-3</v>
      </c>
      <c r="H72" s="192"/>
      <c r="I72" s="12"/>
      <c r="K72" s="14"/>
    </row>
    <row r="73" spans="1:11" x14ac:dyDescent="0.2">
      <c r="A73" s="165">
        <v>67</v>
      </c>
      <c r="B73" s="166" t="s">
        <v>72</v>
      </c>
      <c r="C73" s="166" t="s">
        <v>73</v>
      </c>
      <c r="D73" s="166" t="s">
        <v>74</v>
      </c>
      <c r="E73" s="167">
        <v>240000</v>
      </c>
      <c r="F73" s="168">
        <v>1290.5999999999999</v>
      </c>
      <c r="G73" s="169">
        <v>2.7792699999999999E-3</v>
      </c>
      <c r="H73" s="192"/>
      <c r="I73" s="12"/>
      <c r="K73" s="14"/>
    </row>
    <row r="74" spans="1:11" x14ac:dyDescent="0.2">
      <c r="A74" s="165">
        <v>68</v>
      </c>
      <c r="B74" s="166" t="s">
        <v>389</v>
      </c>
      <c r="C74" s="166" t="s">
        <v>390</v>
      </c>
      <c r="D74" s="166" t="s">
        <v>47</v>
      </c>
      <c r="E74" s="167">
        <v>75000</v>
      </c>
      <c r="F74" s="168">
        <v>1260.3</v>
      </c>
      <c r="G74" s="169">
        <v>2.7140200000000001E-3</v>
      </c>
      <c r="H74" s="192"/>
      <c r="I74" s="12"/>
      <c r="K74" s="14"/>
    </row>
    <row r="75" spans="1:11" x14ac:dyDescent="0.2">
      <c r="A75" s="165">
        <v>69</v>
      </c>
      <c r="B75" s="166" t="s">
        <v>586</v>
      </c>
      <c r="C75" s="166" t="s">
        <v>587</v>
      </c>
      <c r="D75" s="166" t="s">
        <v>71</v>
      </c>
      <c r="E75" s="167">
        <v>615448</v>
      </c>
      <c r="F75" s="168">
        <v>1051.1851839999999</v>
      </c>
      <c r="G75" s="169">
        <v>2.2636900000000001E-3</v>
      </c>
      <c r="H75" s="192"/>
      <c r="I75" s="12"/>
      <c r="K75" s="14"/>
    </row>
    <row r="76" spans="1:11" ht="25.5" x14ac:dyDescent="0.2">
      <c r="A76" s="165">
        <v>70</v>
      </c>
      <c r="B76" s="166" t="s">
        <v>552</v>
      </c>
      <c r="C76" s="166" t="s">
        <v>553</v>
      </c>
      <c r="D76" s="166" t="s">
        <v>554</v>
      </c>
      <c r="E76" s="167">
        <v>240000</v>
      </c>
      <c r="F76" s="168">
        <v>995.88</v>
      </c>
      <c r="G76" s="169">
        <v>2.1446E-3</v>
      </c>
      <c r="H76" s="192"/>
      <c r="I76" s="12"/>
      <c r="K76" s="14"/>
    </row>
    <row r="77" spans="1:11" x14ac:dyDescent="0.2">
      <c r="A77" s="165">
        <v>71</v>
      </c>
      <c r="B77" s="166" t="s">
        <v>476</v>
      </c>
      <c r="C77" s="166" t="s">
        <v>477</v>
      </c>
      <c r="D77" s="166" t="s">
        <v>34</v>
      </c>
      <c r="E77" s="167">
        <v>2036</v>
      </c>
      <c r="F77" s="168">
        <v>31.357454000000001</v>
      </c>
      <c r="G77" s="169">
        <v>6.7529999999999999E-5</v>
      </c>
      <c r="H77" s="192"/>
      <c r="I77" s="12"/>
      <c r="K77" s="14"/>
    </row>
    <row r="78" spans="1:11" x14ac:dyDescent="0.2">
      <c r="A78" s="163"/>
      <c r="B78" s="163"/>
      <c r="C78" s="164" t="s">
        <v>150</v>
      </c>
      <c r="D78" s="163"/>
      <c r="E78" s="163" t="s">
        <v>151</v>
      </c>
      <c r="F78" s="170">
        <f>SUM(F7:F77)</f>
        <v>333058.75571849995</v>
      </c>
      <c r="G78" s="171">
        <f>SUM(G7:G77)</f>
        <v>0.71723157000000015</v>
      </c>
      <c r="H78" s="192"/>
      <c r="I78" s="12"/>
      <c r="K78" s="14"/>
    </row>
    <row r="79" spans="1:11" x14ac:dyDescent="0.2">
      <c r="A79" s="163"/>
      <c r="B79" s="163"/>
      <c r="C79" s="172"/>
      <c r="D79" s="163"/>
      <c r="E79" s="163"/>
      <c r="F79" s="173"/>
      <c r="G79" s="173"/>
      <c r="H79" s="192"/>
      <c r="I79" s="12"/>
      <c r="K79" s="14"/>
    </row>
    <row r="80" spans="1:11" x14ac:dyDescent="0.2">
      <c r="A80" s="163"/>
      <c r="B80" s="163"/>
      <c r="C80" s="164" t="s">
        <v>152</v>
      </c>
      <c r="D80" s="163"/>
      <c r="E80" s="163"/>
      <c r="F80" s="163"/>
      <c r="G80" s="163"/>
      <c r="H80" s="192"/>
      <c r="I80" s="12"/>
      <c r="K80" s="14"/>
    </row>
    <row r="81" spans="1:11" x14ac:dyDescent="0.2">
      <c r="A81" s="163"/>
      <c r="B81" s="163"/>
      <c r="C81" s="164" t="s">
        <v>150</v>
      </c>
      <c r="D81" s="163"/>
      <c r="E81" s="163" t="s">
        <v>151</v>
      </c>
      <c r="F81" s="174" t="s">
        <v>153</v>
      </c>
      <c r="G81" s="171">
        <v>0</v>
      </c>
      <c r="H81" s="192"/>
      <c r="I81" s="12"/>
      <c r="K81" s="14"/>
    </row>
    <row r="82" spans="1:11" x14ac:dyDescent="0.2">
      <c r="A82" s="163"/>
      <c r="B82" s="163"/>
      <c r="C82" s="172"/>
      <c r="D82" s="163"/>
      <c r="E82" s="163"/>
      <c r="F82" s="173"/>
      <c r="G82" s="173"/>
      <c r="H82" s="192"/>
      <c r="I82" s="12"/>
      <c r="K82" s="14"/>
    </row>
    <row r="83" spans="1:11" x14ac:dyDescent="0.2">
      <c r="A83" s="163"/>
      <c r="B83" s="163"/>
      <c r="C83" s="164" t="s">
        <v>154</v>
      </c>
      <c r="D83" s="163"/>
      <c r="E83" s="163"/>
      <c r="F83" s="163"/>
      <c r="G83" s="163"/>
      <c r="H83" s="192"/>
      <c r="I83" s="12"/>
      <c r="K83" s="14"/>
    </row>
    <row r="84" spans="1:11" x14ac:dyDescent="0.2">
      <c r="A84" s="165">
        <v>72</v>
      </c>
      <c r="B84" s="166" t="s">
        <v>588</v>
      </c>
      <c r="C84" s="183" t="s">
        <v>888</v>
      </c>
      <c r="D84" s="166" t="s">
        <v>250</v>
      </c>
      <c r="E84" s="167">
        <v>30579</v>
      </c>
      <c r="F84" s="168">
        <v>1.3240707</v>
      </c>
      <c r="G84" s="175" t="s">
        <v>149</v>
      </c>
      <c r="H84" s="192"/>
      <c r="I84" s="12"/>
      <c r="K84" s="14"/>
    </row>
    <row r="85" spans="1:11" x14ac:dyDescent="0.2">
      <c r="A85" s="163"/>
      <c r="B85" s="163"/>
      <c r="C85" s="164" t="s">
        <v>150</v>
      </c>
      <c r="D85" s="163"/>
      <c r="E85" s="163" t="s">
        <v>151</v>
      </c>
      <c r="F85" s="170">
        <f>SUM(F84)</f>
        <v>1.3240707</v>
      </c>
      <c r="G85" s="171">
        <f>SUM(G84)</f>
        <v>0</v>
      </c>
      <c r="H85" s="192"/>
      <c r="I85" s="12"/>
      <c r="K85" s="14"/>
    </row>
    <row r="86" spans="1:11" x14ac:dyDescent="0.2">
      <c r="A86" s="163"/>
      <c r="B86" s="163"/>
      <c r="C86" s="172"/>
      <c r="D86" s="163"/>
      <c r="E86" s="163"/>
      <c r="F86" s="173"/>
      <c r="G86" s="173"/>
      <c r="H86" s="192"/>
      <c r="I86" s="12"/>
      <c r="K86" s="14"/>
    </row>
    <row r="87" spans="1:11" x14ac:dyDescent="0.2">
      <c r="A87" s="163"/>
      <c r="B87" s="163"/>
      <c r="C87" s="164" t="s">
        <v>155</v>
      </c>
      <c r="D87" s="163"/>
      <c r="E87" s="163"/>
      <c r="F87" s="163"/>
      <c r="G87" s="163"/>
      <c r="H87" s="192"/>
      <c r="I87" s="12"/>
      <c r="K87" s="14"/>
    </row>
    <row r="88" spans="1:11" ht="25.5" x14ac:dyDescent="0.2">
      <c r="A88" s="165">
        <v>1</v>
      </c>
      <c r="B88" s="166" t="s">
        <v>333</v>
      </c>
      <c r="C88" s="166" t="s">
        <v>1183</v>
      </c>
      <c r="D88" s="166" t="s">
        <v>34</v>
      </c>
      <c r="E88" s="167">
        <v>91</v>
      </c>
      <c r="F88" s="168">
        <v>9.1017289999999994E-3</v>
      </c>
      <c r="G88" s="175" t="s">
        <v>149</v>
      </c>
      <c r="H88" s="192"/>
      <c r="I88" s="12"/>
      <c r="K88" s="14"/>
    </row>
    <row r="89" spans="1:11" x14ac:dyDescent="0.2">
      <c r="A89" s="163"/>
      <c r="B89" s="163"/>
      <c r="C89" s="164" t="s">
        <v>150</v>
      </c>
      <c r="D89" s="163"/>
      <c r="E89" s="163" t="s">
        <v>151</v>
      </c>
      <c r="F89" s="170">
        <v>9.1017289999999994E-3</v>
      </c>
      <c r="G89" s="171">
        <v>2E-8</v>
      </c>
      <c r="H89" s="192"/>
      <c r="I89" s="12"/>
      <c r="K89" s="14"/>
    </row>
    <row r="90" spans="1:11" x14ac:dyDescent="0.2">
      <c r="A90" s="163"/>
      <c r="B90" s="163"/>
      <c r="C90" s="172"/>
      <c r="D90" s="163"/>
      <c r="E90" s="163"/>
      <c r="F90" s="173"/>
      <c r="G90" s="173"/>
      <c r="H90" s="192"/>
      <c r="I90" s="12"/>
      <c r="K90" s="14"/>
    </row>
    <row r="91" spans="1:11" x14ac:dyDescent="0.2">
      <c r="A91" s="163"/>
      <c r="B91" s="163"/>
      <c r="C91" s="164" t="s">
        <v>156</v>
      </c>
      <c r="D91" s="163"/>
      <c r="E91" s="163"/>
      <c r="F91" s="173"/>
      <c r="G91" s="173"/>
      <c r="H91" s="192"/>
      <c r="I91" s="12"/>
      <c r="K91" s="14"/>
    </row>
    <row r="92" spans="1:11" x14ac:dyDescent="0.2">
      <c r="A92" s="163"/>
      <c r="B92" s="163"/>
      <c r="C92" s="164" t="s">
        <v>150</v>
      </c>
      <c r="D92" s="163"/>
      <c r="E92" s="163" t="s">
        <v>151</v>
      </c>
      <c r="F92" s="174" t="s">
        <v>153</v>
      </c>
      <c r="G92" s="171">
        <v>0</v>
      </c>
      <c r="H92" s="192"/>
      <c r="I92" s="12"/>
      <c r="K92" s="14"/>
    </row>
    <row r="93" spans="1:11" x14ac:dyDescent="0.2">
      <c r="A93" s="163"/>
      <c r="B93" s="163"/>
      <c r="C93" s="172"/>
      <c r="D93" s="163"/>
      <c r="E93" s="163"/>
      <c r="F93" s="173"/>
      <c r="G93" s="173"/>
      <c r="H93" s="192"/>
      <c r="I93" s="12"/>
      <c r="K93" s="14"/>
    </row>
    <row r="94" spans="1:11" x14ac:dyDescent="0.2">
      <c r="A94" s="193"/>
      <c r="B94" s="193"/>
      <c r="C94" s="180" t="s">
        <v>889</v>
      </c>
      <c r="D94" s="193"/>
      <c r="E94" s="193"/>
      <c r="F94" s="181"/>
      <c r="G94" s="181"/>
      <c r="H94" s="192"/>
      <c r="I94" s="192"/>
      <c r="K94" s="14"/>
    </row>
    <row r="95" spans="1:11" ht="25.5" x14ac:dyDescent="0.2">
      <c r="A95" s="194">
        <v>1</v>
      </c>
      <c r="B95" s="183" t="s">
        <v>890</v>
      </c>
      <c r="C95" s="183" t="s">
        <v>891</v>
      </c>
      <c r="D95" s="183" t="s">
        <v>892</v>
      </c>
      <c r="E95" s="195">
        <v>1750</v>
      </c>
      <c r="F95" s="192">
        <v>1777.6319855000002</v>
      </c>
      <c r="G95" s="196">
        <v>3.8E-3</v>
      </c>
      <c r="H95" s="192">
        <v>8.5449999999999999</v>
      </c>
      <c r="I95" s="192"/>
      <c r="K95" s="14"/>
    </row>
    <row r="96" spans="1:11" x14ac:dyDescent="0.2">
      <c r="A96" s="193"/>
      <c r="B96" s="193"/>
      <c r="C96" s="180" t="s">
        <v>150</v>
      </c>
      <c r="D96" s="193"/>
      <c r="E96" s="193" t="s">
        <v>151</v>
      </c>
      <c r="F96" s="197">
        <f>SUM(F95)</f>
        <v>1777.6319855000002</v>
      </c>
      <c r="G96" s="198">
        <f>SUM(G95)</f>
        <v>3.8E-3</v>
      </c>
      <c r="H96" s="192"/>
      <c r="I96" s="192"/>
      <c r="K96" s="14"/>
    </row>
    <row r="97" spans="1:11" x14ac:dyDescent="0.2">
      <c r="A97" s="163"/>
      <c r="B97" s="163"/>
      <c r="C97" s="172"/>
      <c r="D97" s="163"/>
      <c r="E97" s="163"/>
      <c r="F97" s="173"/>
      <c r="G97" s="173"/>
      <c r="H97" s="192"/>
      <c r="I97" s="12"/>
      <c r="K97" s="14"/>
    </row>
    <row r="98" spans="1:11" x14ac:dyDescent="0.2">
      <c r="A98" s="163"/>
      <c r="B98" s="163"/>
      <c r="C98" s="164" t="s">
        <v>157</v>
      </c>
      <c r="D98" s="163"/>
      <c r="E98" s="163"/>
      <c r="F98" s="173"/>
      <c r="G98" s="173"/>
      <c r="H98" s="192"/>
      <c r="I98" s="12"/>
      <c r="K98" s="14"/>
    </row>
    <row r="99" spans="1:11" x14ac:dyDescent="0.2">
      <c r="A99" s="163"/>
      <c r="B99" s="163"/>
      <c r="C99" s="164" t="s">
        <v>150</v>
      </c>
      <c r="D99" s="163"/>
      <c r="E99" s="163" t="s">
        <v>151</v>
      </c>
      <c r="F99" s="174" t="s">
        <v>153</v>
      </c>
      <c r="G99" s="171">
        <v>0</v>
      </c>
      <c r="H99" s="192"/>
      <c r="I99" s="12"/>
      <c r="K99" s="14"/>
    </row>
    <row r="100" spans="1:11" x14ac:dyDescent="0.2">
      <c r="A100" s="163"/>
      <c r="B100" s="163"/>
      <c r="C100" s="172"/>
      <c r="D100" s="163"/>
      <c r="E100" s="163"/>
      <c r="F100" s="173"/>
      <c r="G100" s="173"/>
      <c r="H100" s="192"/>
      <c r="I100" s="12"/>
      <c r="K100" s="14"/>
    </row>
    <row r="101" spans="1:11" x14ac:dyDescent="0.2">
      <c r="A101" s="163"/>
      <c r="B101" s="163"/>
      <c r="C101" s="164" t="s">
        <v>158</v>
      </c>
      <c r="D101" s="163"/>
      <c r="E101" s="163"/>
      <c r="F101" s="170">
        <f>333060.088890929+F96</f>
        <v>334837.720876429</v>
      </c>
      <c r="G101" s="171">
        <f>71.723444%+G96</f>
        <v>0.72103444000000005</v>
      </c>
      <c r="H101" s="192"/>
      <c r="I101" s="12"/>
      <c r="K101" s="14"/>
    </row>
    <row r="102" spans="1:11" x14ac:dyDescent="0.2">
      <c r="A102" s="163"/>
      <c r="B102" s="163"/>
      <c r="C102" s="172"/>
      <c r="D102" s="163"/>
      <c r="E102" s="163"/>
      <c r="F102" s="173"/>
      <c r="G102" s="173"/>
      <c r="H102" s="192"/>
      <c r="I102" s="12"/>
      <c r="K102" s="14"/>
    </row>
    <row r="103" spans="1:11" x14ac:dyDescent="0.2">
      <c r="A103" s="163"/>
      <c r="B103" s="163"/>
      <c r="C103" s="164" t="s">
        <v>159</v>
      </c>
      <c r="D103" s="163"/>
      <c r="E103" s="163"/>
      <c r="F103" s="173"/>
      <c r="G103" s="173"/>
      <c r="H103" s="192"/>
      <c r="I103" s="12"/>
      <c r="K103" s="14"/>
    </row>
    <row r="104" spans="1:11" ht="25.5" x14ac:dyDescent="0.2">
      <c r="A104" s="163"/>
      <c r="B104" s="163"/>
      <c r="C104" s="164" t="s">
        <v>8</v>
      </c>
      <c r="D104" s="163"/>
      <c r="E104" s="163"/>
      <c r="F104" s="173"/>
      <c r="G104" s="173"/>
      <c r="H104" s="192"/>
      <c r="I104" s="12"/>
      <c r="K104" s="14"/>
    </row>
    <row r="105" spans="1:11" ht="25.5" x14ac:dyDescent="0.2">
      <c r="A105" s="165">
        <v>1</v>
      </c>
      <c r="B105" s="166" t="s">
        <v>589</v>
      </c>
      <c r="C105" s="166" t="s">
        <v>590</v>
      </c>
      <c r="D105" s="166" t="s">
        <v>591</v>
      </c>
      <c r="E105" s="167">
        <v>3500</v>
      </c>
      <c r="F105" s="168">
        <v>3486.5075000000002</v>
      </c>
      <c r="G105" s="169">
        <v>7.5080800000000003E-3</v>
      </c>
      <c r="H105" s="192">
        <v>7.76</v>
      </c>
      <c r="I105" s="12"/>
      <c r="K105" s="14"/>
    </row>
    <row r="106" spans="1:11" x14ac:dyDescent="0.2">
      <c r="A106" s="165">
        <v>2</v>
      </c>
      <c r="B106" s="166" t="s">
        <v>592</v>
      </c>
      <c r="C106" s="166" t="s">
        <v>593</v>
      </c>
      <c r="D106" s="166" t="s">
        <v>591</v>
      </c>
      <c r="E106" s="167">
        <v>3000</v>
      </c>
      <c r="F106" s="168">
        <v>2975.6610000000001</v>
      </c>
      <c r="G106" s="169">
        <v>6.4079899999999997E-3</v>
      </c>
      <c r="H106" s="192">
        <v>8.0403000000000002</v>
      </c>
      <c r="I106" s="12"/>
      <c r="K106" s="14"/>
    </row>
    <row r="107" spans="1:11" ht="25.5" x14ac:dyDescent="0.2">
      <c r="A107" s="165">
        <v>3</v>
      </c>
      <c r="B107" s="166" t="s">
        <v>594</v>
      </c>
      <c r="C107" s="166" t="s">
        <v>595</v>
      </c>
      <c r="D107" s="166" t="s">
        <v>591</v>
      </c>
      <c r="E107" s="167">
        <v>2500</v>
      </c>
      <c r="F107" s="168">
        <v>2588.5949999999998</v>
      </c>
      <c r="G107" s="169">
        <v>5.5744599999999998E-3</v>
      </c>
      <c r="H107" s="192">
        <v>7.3949999999999996</v>
      </c>
      <c r="I107" s="12"/>
      <c r="K107" s="14"/>
    </row>
    <row r="108" spans="1:11" ht="25.5" x14ac:dyDescent="0.2">
      <c r="A108" s="165">
        <v>4</v>
      </c>
      <c r="B108" s="166" t="s">
        <v>596</v>
      </c>
      <c r="C108" s="166" t="s">
        <v>597</v>
      </c>
      <c r="D108" s="166" t="s">
        <v>591</v>
      </c>
      <c r="E108" s="167">
        <v>250</v>
      </c>
      <c r="F108" s="168">
        <v>2547.895</v>
      </c>
      <c r="G108" s="169">
        <v>5.48681E-3</v>
      </c>
      <c r="H108" s="192">
        <v>7.71</v>
      </c>
      <c r="I108" s="12"/>
      <c r="K108" s="14"/>
    </row>
    <row r="109" spans="1:11" ht="38.25" x14ac:dyDescent="0.2">
      <c r="A109" s="165">
        <v>5</v>
      </c>
      <c r="B109" s="166" t="s">
        <v>598</v>
      </c>
      <c r="C109" s="166" t="s">
        <v>599</v>
      </c>
      <c r="D109" s="166" t="s">
        <v>591</v>
      </c>
      <c r="E109" s="167">
        <v>2500</v>
      </c>
      <c r="F109" s="168">
        <v>2543.5075000000002</v>
      </c>
      <c r="G109" s="169">
        <v>5.4773599999999997E-3</v>
      </c>
      <c r="H109" s="192">
        <v>7.4424999999999999</v>
      </c>
      <c r="I109" s="12"/>
      <c r="K109" s="14"/>
    </row>
    <row r="110" spans="1:11" ht="25.5" x14ac:dyDescent="0.2">
      <c r="A110" s="165">
        <v>6</v>
      </c>
      <c r="B110" s="166" t="s">
        <v>600</v>
      </c>
      <c r="C110" s="166" t="s">
        <v>601</v>
      </c>
      <c r="D110" s="166" t="s">
        <v>591</v>
      </c>
      <c r="E110" s="167">
        <v>2500</v>
      </c>
      <c r="F110" s="168">
        <v>2504.9499999999998</v>
      </c>
      <c r="G110" s="169">
        <v>5.3943300000000001E-3</v>
      </c>
      <c r="H110" s="192">
        <v>7.7061999999999999</v>
      </c>
      <c r="I110" s="12"/>
      <c r="K110" s="14"/>
    </row>
    <row r="111" spans="1:11" ht="25.5" x14ac:dyDescent="0.2">
      <c r="A111" s="165">
        <v>7</v>
      </c>
      <c r="B111" s="166" t="s">
        <v>602</v>
      </c>
      <c r="C111" s="166" t="s">
        <v>603</v>
      </c>
      <c r="D111" s="166" t="s">
        <v>604</v>
      </c>
      <c r="E111" s="167">
        <v>2500</v>
      </c>
      <c r="F111" s="168">
        <v>2504.2474999999999</v>
      </c>
      <c r="G111" s="169">
        <v>5.3928200000000004E-3</v>
      </c>
      <c r="H111" s="192">
        <v>7.71</v>
      </c>
      <c r="I111" s="12"/>
      <c r="K111" s="14"/>
    </row>
    <row r="112" spans="1:11" ht="25.5" x14ac:dyDescent="0.2">
      <c r="A112" s="165">
        <v>8</v>
      </c>
      <c r="B112" s="166" t="s">
        <v>605</v>
      </c>
      <c r="C112" s="166" t="s">
        <v>606</v>
      </c>
      <c r="D112" s="166" t="s">
        <v>591</v>
      </c>
      <c r="E112" s="167">
        <v>2500</v>
      </c>
      <c r="F112" s="168">
        <v>2500.1849999999999</v>
      </c>
      <c r="G112" s="169">
        <v>5.3840700000000003E-3</v>
      </c>
      <c r="H112" s="192">
        <v>7.59</v>
      </c>
      <c r="I112" s="12"/>
      <c r="K112" s="14"/>
    </row>
    <row r="113" spans="1:11" ht="25.5" x14ac:dyDescent="0.2">
      <c r="A113" s="165">
        <v>9</v>
      </c>
      <c r="B113" s="166" t="s">
        <v>607</v>
      </c>
      <c r="C113" s="166" t="s">
        <v>608</v>
      </c>
      <c r="D113" s="166" t="s">
        <v>604</v>
      </c>
      <c r="E113" s="167">
        <v>2500</v>
      </c>
      <c r="F113" s="168">
        <v>2494.6424999999999</v>
      </c>
      <c r="G113" s="169">
        <v>5.3721300000000001E-3</v>
      </c>
      <c r="H113" s="192">
        <v>7.665</v>
      </c>
      <c r="I113" s="12"/>
      <c r="K113" s="14"/>
    </row>
    <row r="114" spans="1:11" ht="25.5" x14ac:dyDescent="0.2">
      <c r="A114" s="165">
        <v>10</v>
      </c>
      <c r="B114" s="166" t="s">
        <v>609</v>
      </c>
      <c r="C114" s="166" t="s">
        <v>610</v>
      </c>
      <c r="D114" s="166" t="s">
        <v>591</v>
      </c>
      <c r="E114" s="167">
        <v>2500</v>
      </c>
      <c r="F114" s="168">
        <v>2482.7474999999999</v>
      </c>
      <c r="G114" s="169">
        <v>5.3465199999999996E-3</v>
      </c>
      <c r="H114" s="192">
        <v>7.75</v>
      </c>
      <c r="I114" s="12"/>
      <c r="K114" s="14"/>
    </row>
    <row r="115" spans="1:11" x14ac:dyDescent="0.2">
      <c r="A115" s="165">
        <v>11</v>
      </c>
      <c r="B115" s="166" t="s">
        <v>611</v>
      </c>
      <c r="C115" s="166" t="s">
        <v>612</v>
      </c>
      <c r="D115" s="166" t="s">
        <v>604</v>
      </c>
      <c r="E115" s="167">
        <v>200</v>
      </c>
      <c r="F115" s="168">
        <v>2008.08</v>
      </c>
      <c r="G115" s="169">
        <v>4.3243400000000003E-3</v>
      </c>
      <c r="H115" s="192">
        <v>7.62</v>
      </c>
      <c r="I115" s="12"/>
      <c r="K115" s="14"/>
    </row>
    <row r="116" spans="1:11" ht="25.5" x14ac:dyDescent="0.2">
      <c r="A116" s="165">
        <v>12</v>
      </c>
      <c r="B116" s="166" t="s">
        <v>613</v>
      </c>
      <c r="C116" s="166" t="s">
        <v>614</v>
      </c>
      <c r="D116" s="166" t="s">
        <v>591</v>
      </c>
      <c r="E116" s="167">
        <v>2000</v>
      </c>
      <c r="F116" s="168">
        <v>2003.086</v>
      </c>
      <c r="G116" s="169">
        <v>4.31358E-3</v>
      </c>
      <c r="H116" s="192">
        <v>7.6</v>
      </c>
      <c r="I116" s="12"/>
      <c r="K116" s="14"/>
    </row>
    <row r="117" spans="1:11" ht="25.5" x14ac:dyDescent="0.2">
      <c r="A117" s="165">
        <v>13</v>
      </c>
      <c r="B117" s="166" t="s">
        <v>615</v>
      </c>
      <c r="C117" s="166" t="s">
        <v>616</v>
      </c>
      <c r="D117" s="166" t="s">
        <v>591</v>
      </c>
      <c r="E117" s="167">
        <v>1500</v>
      </c>
      <c r="F117" s="168">
        <v>1543.413</v>
      </c>
      <c r="G117" s="169">
        <v>3.3236899999999998E-3</v>
      </c>
      <c r="H117" s="192">
        <v>7.3949999999999996</v>
      </c>
      <c r="I117" s="12"/>
      <c r="K117" s="14"/>
    </row>
    <row r="118" spans="1:11" x14ac:dyDescent="0.2">
      <c r="A118" s="165">
        <v>14</v>
      </c>
      <c r="B118" s="166" t="s">
        <v>617</v>
      </c>
      <c r="C118" s="166" t="s">
        <v>618</v>
      </c>
      <c r="D118" s="166" t="s">
        <v>591</v>
      </c>
      <c r="E118" s="167">
        <v>1500</v>
      </c>
      <c r="F118" s="168">
        <v>1520.8724999999999</v>
      </c>
      <c r="G118" s="169">
        <v>3.2751500000000001E-3</v>
      </c>
      <c r="H118" s="192">
        <v>7.4630999999999998</v>
      </c>
      <c r="I118" s="12"/>
      <c r="K118" s="14"/>
    </row>
    <row r="119" spans="1:11" ht="25.5" x14ac:dyDescent="0.2">
      <c r="A119" s="165">
        <v>15</v>
      </c>
      <c r="B119" s="166" t="s">
        <v>619</v>
      </c>
      <c r="C119" s="166" t="s">
        <v>620</v>
      </c>
      <c r="D119" s="166" t="s">
        <v>591</v>
      </c>
      <c r="E119" s="167">
        <v>1500</v>
      </c>
      <c r="F119" s="168">
        <v>1508.5485000000001</v>
      </c>
      <c r="G119" s="169">
        <v>3.2486099999999999E-3</v>
      </c>
      <c r="H119" s="192">
        <v>7.585</v>
      </c>
      <c r="I119" s="12"/>
      <c r="K119" s="14"/>
    </row>
    <row r="120" spans="1:11" ht="25.5" x14ac:dyDescent="0.2">
      <c r="A120" s="165">
        <v>16</v>
      </c>
      <c r="B120" s="166" t="s">
        <v>621</v>
      </c>
      <c r="C120" s="166" t="s">
        <v>622</v>
      </c>
      <c r="D120" s="166" t="s">
        <v>591</v>
      </c>
      <c r="E120" s="167">
        <v>1500</v>
      </c>
      <c r="F120" s="168">
        <v>1505.3325</v>
      </c>
      <c r="G120" s="169">
        <v>3.2416900000000002E-3</v>
      </c>
      <c r="H120" s="192">
        <v>7.74</v>
      </c>
      <c r="I120" s="12"/>
      <c r="K120" s="14"/>
    </row>
    <row r="121" spans="1:11" ht="25.5" x14ac:dyDescent="0.2">
      <c r="A121" s="165">
        <v>17</v>
      </c>
      <c r="B121" s="166" t="s">
        <v>623</v>
      </c>
      <c r="C121" s="166" t="s">
        <v>624</v>
      </c>
      <c r="D121" s="166" t="s">
        <v>591</v>
      </c>
      <c r="E121" s="167">
        <v>1500</v>
      </c>
      <c r="F121" s="168">
        <v>1502.502</v>
      </c>
      <c r="G121" s="169">
        <v>3.23559E-3</v>
      </c>
      <c r="H121" s="192">
        <v>7.6849999999999996</v>
      </c>
      <c r="I121" s="12"/>
      <c r="K121" s="14"/>
    </row>
    <row r="122" spans="1:11" ht="25.5" x14ac:dyDescent="0.2">
      <c r="A122" s="165">
        <v>18</v>
      </c>
      <c r="B122" s="166" t="s">
        <v>625</v>
      </c>
      <c r="C122" s="166" t="s">
        <v>626</v>
      </c>
      <c r="D122" s="166" t="s">
        <v>591</v>
      </c>
      <c r="E122" s="167">
        <v>1500</v>
      </c>
      <c r="F122" s="168">
        <v>1500.1935000000001</v>
      </c>
      <c r="G122" s="169">
        <v>3.23062E-3</v>
      </c>
      <c r="H122" s="192">
        <v>7.2850000000000001</v>
      </c>
      <c r="I122" s="12"/>
      <c r="K122" s="14"/>
    </row>
    <row r="123" spans="1:11" ht="25.5" x14ac:dyDescent="0.2">
      <c r="A123" s="165">
        <v>19</v>
      </c>
      <c r="B123" s="166" t="s">
        <v>627</v>
      </c>
      <c r="C123" s="166" t="s">
        <v>628</v>
      </c>
      <c r="D123" s="166" t="s">
        <v>591</v>
      </c>
      <c r="E123" s="167">
        <v>150</v>
      </c>
      <c r="F123" s="168">
        <v>1498.3844999999999</v>
      </c>
      <c r="G123" s="169">
        <v>3.2267200000000002E-3</v>
      </c>
      <c r="H123" s="192">
        <v>7.8449999999999998</v>
      </c>
      <c r="I123" s="12"/>
      <c r="K123" s="14"/>
    </row>
    <row r="124" spans="1:11" ht="25.5" x14ac:dyDescent="0.2">
      <c r="A124" s="165">
        <v>20</v>
      </c>
      <c r="B124" s="166" t="s">
        <v>629</v>
      </c>
      <c r="C124" s="166" t="s">
        <v>630</v>
      </c>
      <c r="D124" s="166" t="s">
        <v>591</v>
      </c>
      <c r="E124" s="167">
        <v>1500</v>
      </c>
      <c r="F124" s="168">
        <v>1497.4694999999999</v>
      </c>
      <c r="G124" s="169">
        <v>3.2247500000000002E-3</v>
      </c>
      <c r="H124" s="192">
        <v>8.1850000000000005</v>
      </c>
      <c r="I124" s="12"/>
      <c r="K124" s="14"/>
    </row>
    <row r="125" spans="1:11" ht="25.5" x14ac:dyDescent="0.2">
      <c r="A125" s="165">
        <v>21</v>
      </c>
      <c r="B125" s="166" t="s">
        <v>631</v>
      </c>
      <c r="C125" s="166" t="s">
        <v>632</v>
      </c>
      <c r="D125" s="166" t="s">
        <v>591</v>
      </c>
      <c r="E125" s="167">
        <v>1500</v>
      </c>
      <c r="F125" s="168">
        <v>1497.0944999999999</v>
      </c>
      <c r="G125" s="169">
        <v>3.2239500000000002E-3</v>
      </c>
      <c r="H125" s="192">
        <v>7.375</v>
      </c>
      <c r="I125" s="12"/>
      <c r="K125" s="14"/>
    </row>
    <row r="126" spans="1:11" ht="25.5" x14ac:dyDescent="0.2">
      <c r="A126" s="165">
        <v>22</v>
      </c>
      <c r="B126" s="166" t="s">
        <v>633</v>
      </c>
      <c r="C126" s="166" t="s">
        <v>634</v>
      </c>
      <c r="D126" s="166" t="s">
        <v>591</v>
      </c>
      <c r="E126" s="167">
        <v>150</v>
      </c>
      <c r="F126" s="168">
        <v>1493.5005000000001</v>
      </c>
      <c r="G126" s="169">
        <v>3.2162100000000002E-3</v>
      </c>
      <c r="H126" s="192">
        <v>7.75</v>
      </c>
      <c r="I126" s="12"/>
      <c r="K126" s="14"/>
    </row>
    <row r="127" spans="1:11" ht="25.5" x14ac:dyDescent="0.2">
      <c r="A127" s="165">
        <v>23</v>
      </c>
      <c r="B127" s="166" t="s">
        <v>635</v>
      </c>
      <c r="C127" s="166" t="s">
        <v>636</v>
      </c>
      <c r="D127" s="166" t="s">
        <v>604</v>
      </c>
      <c r="E127" s="167">
        <v>150</v>
      </c>
      <c r="F127" s="168">
        <v>1493.22</v>
      </c>
      <c r="G127" s="169">
        <v>3.2155999999999999E-3</v>
      </c>
      <c r="H127" s="192">
        <v>7.86</v>
      </c>
      <c r="I127" s="12"/>
      <c r="K127" s="14"/>
    </row>
    <row r="128" spans="1:11" ht="25.5" x14ac:dyDescent="0.2">
      <c r="A128" s="165">
        <v>24</v>
      </c>
      <c r="B128" s="166" t="s">
        <v>637</v>
      </c>
      <c r="C128" s="166" t="s">
        <v>638</v>
      </c>
      <c r="D128" s="166" t="s">
        <v>591</v>
      </c>
      <c r="E128" s="167">
        <v>150</v>
      </c>
      <c r="F128" s="168">
        <v>1490.0535</v>
      </c>
      <c r="G128" s="169">
        <v>3.2087800000000001E-3</v>
      </c>
      <c r="H128" s="192">
        <v>7.7</v>
      </c>
      <c r="I128" s="12"/>
      <c r="K128" s="14"/>
    </row>
    <row r="129" spans="1:11" ht="25.5" x14ac:dyDescent="0.2">
      <c r="A129" s="165">
        <v>25</v>
      </c>
      <c r="B129" s="166" t="s">
        <v>639</v>
      </c>
      <c r="C129" s="166" t="s">
        <v>640</v>
      </c>
      <c r="D129" s="166" t="s">
        <v>591</v>
      </c>
      <c r="E129" s="167">
        <v>150</v>
      </c>
      <c r="F129" s="168">
        <v>1476.0284999999999</v>
      </c>
      <c r="G129" s="169">
        <v>3.1785799999999999E-3</v>
      </c>
      <c r="H129" s="192">
        <v>7.88</v>
      </c>
      <c r="I129" s="12"/>
      <c r="K129" s="14"/>
    </row>
    <row r="130" spans="1:11" ht="25.5" x14ac:dyDescent="0.2">
      <c r="A130" s="165">
        <v>26</v>
      </c>
      <c r="B130" s="166" t="s">
        <v>641</v>
      </c>
      <c r="C130" s="166" t="s">
        <v>1184</v>
      </c>
      <c r="D130" s="166" t="s">
        <v>591</v>
      </c>
      <c r="E130" s="167">
        <v>150</v>
      </c>
      <c r="F130" s="168">
        <v>1459.5284999999999</v>
      </c>
      <c r="G130" s="169">
        <v>3.1430500000000001E-3</v>
      </c>
      <c r="H130" s="192">
        <v>6.7713999999999999</v>
      </c>
      <c r="I130" s="192">
        <v>8.4700000000000006</v>
      </c>
      <c r="K130" s="14"/>
    </row>
    <row r="131" spans="1:11" ht="25.5" x14ac:dyDescent="0.2">
      <c r="A131" s="165">
        <v>27</v>
      </c>
      <c r="B131" s="166" t="s">
        <v>642</v>
      </c>
      <c r="C131" s="166" t="s">
        <v>643</v>
      </c>
      <c r="D131" s="166" t="s">
        <v>591</v>
      </c>
      <c r="E131" s="167">
        <v>150</v>
      </c>
      <c r="F131" s="168">
        <v>1446.6510000000001</v>
      </c>
      <c r="G131" s="169">
        <v>3.11532E-3</v>
      </c>
      <c r="H131" s="192">
        <v>7.93</v>
      </c>
      <c r="I131" s="12"/>
      <c r="K131" s="14"/>
    </row>
    <row r="132" spans="1:11" ht="25.5" x14ac:dyDescent="0.2">
      <c r="A132" s="165">
        <v>28</v>
      </c>
      <c r="B132" s="166" t="s">
        <v>644</v>
      </c>
      <c r="C132" s="166" t="s">
        <v>645</v>
      </c>
      <c r="D132" s="166" t="s">
        <v>591</v>
      </c>
      <c r="E132" s="167">
        <v>100</v>
      </c>
      <c r="F132" s="168">
        <v>1000.023</v>
      </c>
      <c r="G132" s="169">
        <v>2.1535199999999999E-3</v>
      </c>
      <c r="H132" s="192">
        <v>7.6425000000000001</v>
      </c>
      <c r="I132" s="12"/>
      <c r="K132" s="14"/>
    </row>
    <row r="133" spans="1:11" x14ac:dyDescent="0.2">
      <c r="A133" s="165">
        <v>29</v>
      </c>
      <c r="B133" s="166" t="s">
        <v>646</v>
      </c>
      <c r="C133" s="166" t="s">
        <v>647</v>
      </c>
      <c r="D133" s="166" t="s">
        <v>591</v>
      </c>
      <c r="E133" s="167">
        <v>1000</v>
      </c>
      <c r="F133" s="168">
        <v>996.72500000000002</v>
      </c>
      <c r="G133" s="169">
        <v>2.14642E-3</v>
      </c>
      <c r="H133" s="192">
        <v>7.6600999999999999</v>
      </c>
      <c r="I133" s="12"/>
      <c r="K133" s="14"/>
    </row>
    <row r="134" spans="1:11" ht="25.5" x14ac:dyDescent="0.2">
      <c r="A134" s="165">
        <v>30</v>
      </c>
      <c r="B134" s="166" t="s">
        <v>648</v>
      </c>
      <c r="C134" s="166" t="s">
        <v>649</v>
      </c>
      <c r="D134" s="166" t="s">
        <v>591</v>
      </c>
      <c r="E134" s="167">
        <v>1000</v>
      </c>
      <c r="F134" s="168">
        <v>996.06</v>
      </c>
      <c r="G134" s="169">
        <v>2.1449799999999999E-3</v>
      </c>
      <c r="H134" s="192">
        <v>7.6050000000000004</v>
      </c>
      <c r="I134" s="12"/>
      <c r="K134" s="14"/>
    </row>
    <row r="135" spans="1:11" x14ac:dyDescent="0.2">
      <c r="A135" s="165">
        <v>31</v>
      </c>
      <c r="B135" s="166" t="s">
        <v>650</v>
      </c>
      <c r="C135" s="166" t="s">
        <v>651</v>
      </c>
      <c r="D135" s="166" t="s">
        <v>591</v>
      </c>
      <c r="E135" s="167">
        <v>1000</v>
      </c>
      <c r="F135" s="168">
        <v>995.55799999999999</v>
      </c>
      <c r="G135" s="169">
        <v>2.1438999999999998E-3</v>
      </c>
      <c r="H135" s="192">
        <v>7.7050000000000001</v>
      </c>
      <c r="I135" s="12"/>
      <c r="K135" s="14"/>
    </row>
    <row r="136" spans="1:11" ht="25.5" x14ac:dyDescent="0.2">
      <c r="A136" s="165">
        <v>32</v>
      </c>
      <c r="B136" s="166" t="s">
        <v>652</v>
      </c>
      <c r="C136" s="166" t="s">
        <v>653</v>
      </c>
      <c r="D136" s="166" t="s">
        <v>604</v>
      </c>
      <c r="E136" s="167">
        <v>100</v>
      </c>
      <c r="F136" s="168">
        <v>995.41600000000005</v>
      </c>
      <c r="G136" s="169">
        <v>2.1435999999999998E-3</v>
      </c>
      <c r="H136" s="192">
        <v>7.7625000000000002</v>
      </c>
      <c r="I136" s="12"/>
      <c r="K136" s="14"/>
    </row>
    <row r="137" spans="1:11" ht="25.5" x14ac:dyDescent="0.2">
      <c r="A137" s="165">
        <v>33</v>
      </c>
      <c r="B137" s="166" t="s">
        <v>654</v>
      </c>
      <c r="C137" s="166" t="s">
        <v>655</v>
      </c>
      <c r="D137" s="166" t="s">
        <v>591</v>
      </c>
      <c r="E137" s="167">
        <v>500</v>
      </c>
      <c r="F137" s="168">
        <v>499.392</v>
      </c>
      <c r="G137" s="169">
        <v>1.07543E-3</v>
      </c>
      <c r="H137" s="192">
        <v>7.93</v>
      </c>
      <c r="I137" s="12"/>
      <c r="K137" s="14"/>
    </row>
    <row r="138" spans="1:11" ht="25.5" x14ac:dyDescent="0.2">
      <c r="A138" s="165">
        <v>34</v>
      </c>
      <c r="B138" s="166" t="s">
        <v>656</v>
      </c>
      <c r="C138" s="166" t="s">
        <v>657</v>
      </c>
      <c r="D138" s="166" t="s">
        <v>591</v>
      </c>
      <c r="E138" s="167">
        <v>20</v>
      </c>
      <c r="F138" s="168">
        <v>199.3098</v>
      </c>
      <c r="G138" s="169">
        <v>4.2921000000000002E-4</v>
      </c>
      <c r="H138" s="192">
        <v>7.39</v>
      </c>
      <c r="I138" s="12"/>
      <c r="K138" s="14"/>
    </row>
    <row r="139" spans="1:11" x14ac:dyDescent="0.2">
      <c r="A139" s="163"/>
      <c r="B139" s="163"/>
      <c r="C139" s="164" t="s">
        <v>150</v>
      </c>
      <c r="D139" s="163"/>
      <c r="E139" s="163" t="s">
        <v>151</v>
      </c>
      <c r="F139" s="170">
        <v>58755.380799999999</v>
      </c>
      <c r="G139" s="171">
        <v>0.12652785999999999</v>
      </c>
      <c r="H139" s="192"/>
      <c r="I139" s="12"/>
      <c r="K139" s="14"/>
    </row>
    <row r="140" spans="1:11" x14ac:dyDescent="0.2">
      <c r="A140" s="163"/>
      <c r="B140" s="163"/>
      <c r="C140" s="172"/>
      <c r="D140" s="163"/>
      <c r="E140" s="163"/>
      <c r="F140" s="173"/>
      <c r="G140" s="173"/>
      <c r="H140" s="192"/>
      <c r="I140" s="12"/>
      <c r="K140" s="14"/>
    </row>
    <row r="141" spans="1:11" x14ac:dyDescent="0.2">
      <c r="A141" s="163"/>
      <c r="B141" s="163"/>
      <c r="C141" s="164" t="s">
        <v>160</v>
      </c>
      <c r="D141" s="163"/>
      <c r="E141" s="163"/>
      <c r="F141" s="163"/>
      <c r="G141" s="163"/>
      <c r="H141" s="192"/>
      <c r="I141" s="12"/>
      <c r="K141" s="14"/>
    </row>
    <row r="142" spans="1:11" x14ac:dyDescent="0.2">
      <c r="A142" s="163"/>
      <c r="B142" s="163"/>
      <c r="C142" s="164" t="s">
        <v>150</v>
      </c>
      <c r="D142" s="163"/>
      <c r="E142" s="163" t="s">
        <v>151</v>
      </c>
      <c r="F142" s="174" t="s">
        <v>153</v>
      </c>
      <c r="G142" s="171">
        <v>0</v>
      </c>
      <c r="H142" s="192"/>
      <c r="I142" s="12"/>
      <c r="K142" s="14"/>
    </row>
    <row r="143" spans="1:11" x14ac:dyDescent="0.2">
      <c r="A143" s="163"/>
      <c r="B143" s="163"/>
      <c r="C143" s="172"/>
      <c r="D143" s="163"/>
      <c r="E143" s="163"/>
      <c r="F143" s="173"/>
      <c r="G143" s="173"/>
      <c r="H143" s="192"/>
      <c r="I143" s="12"/>
      <c r="K143" s="14"/>
    </row>
    <row r="144" spans="1:11" x14ac:dyDescent="0.2">
      <c r="A144" s="163"/>
      <c r="B144" s="163"/>
      <c r="C144" s="164" t="s">
        <v>161</v>
      </c>
      <c r="D144" s="163"/>
      <c r="E144" s="163"/>
      <c r="F144" s="163"/>
      <c r="G144" s="163"/>
      <c r="H144" s="192"/>
      <c r="I144" s="12"/>
      <c r="K144" s="14"/>
    </row>
    <row r="145" spans="1:11" ht="25.5" x14ac:dyDescent="0.2">
      <c r="A145" s="165">
        <v>1</v>
      </c>
      <c r="B145" s="166" t="s">
        <v>658</v>
      </c>
      <c r="C145" s="166" t="s">
        <v>659</v>
      </c>
      <c r="D145" s="166" t="s">
        <v>660</v>
      </c>
      <c r="E145" s="167">
        <v>20400000</v>
      </c>
      <c r="F145" s="168">
        <v>20583.2736</v>
      </c>
      <c r="G145" s="169">
        <v>4.4325429999999999E-2</v>
      </c>
      <c r="H145" s="192">
        <v>7.1675000000000004</v>
      </c>
      <c r="I145" s="12"/>
      <c r="K145" s="14"/>
    </row>
    <row r="146" spans="1:11" ht="25.5" x14ac:dyDescent="0.2">
      <c r="A146" s="165">
        <v>2</v>
      </c>
      <c r="B146" s="166" t="s">
        <v>661</v>
      </c>
      <c r="C146" s="166" t="s">
        <v>662</v>
      </c>
      <c r="D146" s="166" t="s">
        <v>660</v>
      </c>
      <c r="E146" s="167">
        <v>8500000</v>
      </c>
      <c r="F146" s="168">
        <v>8650.7304999999997</v>
      </c>
      <c r="G146" s="169">
        <v>1.8629079999999999E-2</v>
      </c>
      <c r="H146" s="192">
        <v>7.1581999999999999</v>
      </c>
      <c r="I146" s="12"/>
      <c r="K146" s="14"/>
    </row>
    <row r="147" spans="1:11" ht="25.5" x14ac:dyDescent="0.2">
      <c r="A147" s="165">
        <v>3</v>
      </c>
      <c r="B147" s="166" t="s">
        <v>663</v>
      </c>
      <c r="C147" s="166" t="s">
        <v>664</v>
      </c>
      <c r="D147" s="166" t="s">
        <v>660</v>
      </c>
      <c r="E147" s="167">
        <v>4000000</v>
      </c>
      <c r="F147" s="168">
        <v>4035.16</v>
      </c>
      <c r="G147" s="169">
        <v>8.6895900000000005E-3</v>
      </c>
      <c r="H147" s="192">
        <v>7.1771000000000003</v>
      </c>
      <c r="I147" s="12"/>
      <c r="K147" s="14"/>
    </row>
    <row r="148" spans="1:11" ht="25.5" x14ac:dyDescent="0.2">
      <c r="A148" s="165">
        <v>4</v>
      </c>
      <c r="B148" s="166" t="s">
        <v>665</v>
      </c>
      <c r="C148" s="166" t="s">
        <v>666</v>
      </c>
      <c r="D148" s="166" t="s">
        <v>660</v>
      </c>
      <c r="E148" s="167">
        <v>3000000</v>
      </c>
      <c r="F148" s="168">
        <v>3027.462</v>
      </c>
      <c r="G148" s="169">
        <v>6.5195399999999999E-3</v>
      </c>
      <c r="H148" s="192">
        <v>7.1954000000000002</v>
      </c>
      <c r="I148" s="12"/>
      <c r="K148" s="14"/>
    </row>
    <row r="149" spans="1:11" ht="25.5" x14ac:dyDescent="0.2">
      <c r="A149" s="165">
        <v>5</v>
      </c>
      <c r="B149" s="166" t="s">
        <v>667</v>
      </c>
      <c r="C149" s="166" t="s">
        <v>990</v>
      </c>
      <c r="D149" s="166" t="s">
        <v>660</v>
      </c>
      <c r="E149" s="167">
        <v>2500000</v>
      </c>
      <c r="F149" s="168">
        <v>2504.4324999999999</v>
      </c>
      <c r="G149" s="169">
        <v>5.3932199999999998E-3</v>
      </c>
      <c r="H149" s="192">
        <v>7.1780999999999997</v>
      </c>
      <c r="I149" s="12"/>
      <c r="K149" s="14"/>
    </row>
    <row r="150" spans="1:11" ht="25.5" x14ac:dyDescent="0.2">
      <c r="A150" s="165">
        <v>6</v>
      </c>
      <c r="B150" s="166" t="s">
        <v>668</v>
      </c>
      <c r="C150" s="166" t="s">
        <v>669</v>
      </c>
      <c r="D150" s="166" t="s">
        <v>660</v>
      </c>
      <c r="E150" s="167">
        <v>1500000</v>
      </c>
      <c r="F150" s="168">
        <v>1517.8815</v>
      </c>
      <c r="G150" s="169">
        <v>3.2687100000000002E-3</v>
      </c>
      <c r="H150" s="192">
        <v>7.1711999999999998</v>
      </c>
      <c r="I150" s="12"/>
      <c r="K150" s="14"/>
    </row>
    <row r="151" spans="1:11" ht="38.25" x14ac:dyDescent="0.2">
      <c r="A151" s="165">
        <v>7</v>
      </c>
      <c r="B151" s="166" t="s">
        <v>670</v>
      </c>
      <c r="C151" s="166" t="s">
        <v>1200</v>
      </c>
      <c r="D151" s="166" t="s">
        <v>660</v>
      </c>
      <c r="E151" s="167">
        <v>1500000</v>
      </c>
      <c r="F151" s="168">
        <v>1501.2194999999999</v>
      </c>
      <c r="G151" s="169">
        <v>3.2328299999999999E-3</v>
      </c>
      <c r="H151" s="192">
        <v>7.6206546063336322</v>
      </c>
      <c r="I151" s="12"/>
      <c r="K151" s="14"/>
    </row>
    <row r="152" spans="1:11" ht="25.5" x14ac:dyDescent="0.2">
      <c r="A152" s="165">
        <v>8</v>
      </c>
      <c r="B152" s="166" t="s">
        <v>671</v>
      </c>
      <c r="C152" s="166" t="s">
        <v>672</v>
      </c>
      <c r="D152" s="166" t="s">
        <v>660</v>
      </c>
      <c r="E152" s="167">
        <v>1270000</v>
      </c>
      <c r="F152" s="168">
        <v>1273.5306</v>
      </c>
      <c r="G152" s="169">
        <v>2.7425100000000001E-3</v>
      </c>
      <c r="H152" s="192">
        <v>7.5340999999999996</v>
      </c>
      <c r="I152" s="12"/>
      <c r="K152" s="14"/>
    </row>
    <row r="153" spans="1:11" ht="25.5" x14ac:dyDescent="0.2">
      <c r="A153" s="165">
        <v>9</v>
      </c>
      <c r="B153" s="166" t="s">
        <v>673</v>
      </c>
      <c r="C153" s="166" t="s">
        <v>674</v>
      </c>
      <c r="D153" s="166" t="s">
        <v>660</v>
      </c>
      <c r="E153" s="167">
        <v>1000000</v>
      </c>
      <c r="F153" s="168">
        <v>1019.927</v>
      </c>
      <c r="G153" s="169">
        <v>2.1963799999999999E-3</v>
      </c>
      <c r="H153" s="192">
        <v>7.2633000000000001</v>
      </c>
      <c r="I153" s="12"/>
      <c r="K153" s="14"/>
    </row>
    <row r="154" spans="1:11" ht="25.5" x14ac:dyDescent="0.2">
      <c r="A154" s="165">
        <v>10</v>
      </c>
      <c r="B154" s="166" t="s">
        <v>675</v>
      </c>
      <c r="C154" s="166" t="s">
        <v>676</v>
      </c>
      <c r="D154" s="166" t="s">
        <v>660</v>
      </c>
      <c r="E154" s="167">
        <v>400000</v>
      </c>
      <c r="F154" s="168">
        <v>403.90440000000001</v>
      </c>
      <c r="G154" s="169">
        <v>8.698E-4</v>
      </c>
      <c r="H154" s="192">
        <v>7.3723000000000001</v>
      </c>
      <c r="I154" s="12"/>
      <c r="K154" s="14"/>
    </row>
    <row r="155" spans="1:11" x14ac:dyDescent="0.2">
      <c r="A155" s="163"/>
      <c r="B155" s="163"/>
      <c r="C155" s="164" t="s">
        <v>150</v>
      </c>
      <c r="D155" s="163"/>
      <c r="E155" s="163" t="s">
        <v>151</v>
      </c>
      <c r="F155" s="170">
        <v>44517.5216</v>
      </c>
      <c r="G155" s="171">
        <v>9.5867090000000002E-2</v>
      </c>
      <c r="H155" s="192"/>
      <c r="I155" s="12"/>
      <c r="K155" s="14"/>
    </row>
    <row r="156" spans="1:11" x14ac:dyDescent="0.2">
      <c r="A156" s="163"/>
      <c r="B156" s="163"/>
      <c r="C156" s="172"/>
      <c r="D156" s="163"/>
      <c r="E156" s="163"/>
      <c r="F156" s="173"/>
      <c r="G156" s="173"/>
      <c r="H156" s="192"/>
      <c r="I156" s="12"/>
      <c r="K156" s="14"/>
    </row>
    <row r="157" spans="1:11" x14ac:dyDescent="0.2">
      <c r="A157" s="163"/>
      <c r="B157" s="163"/>
      <c r="C157" s="164" t="s">
        <v>162</v>
      </c>
      <c r="D157" s="163"/>
      <c r="E157" s="163"/>
      <c r="F157" s="173"/>
      <c r="G157" s="173"/>
      <c r="H157" s="192"/>
      <c r="I157" s="12"/>
      <c r="K157" s="14"/>
    </row>
    <row r="158" spans="1:11" x14ac:dyDescent="0.2">
      <c r="A158" s="163"/>
      <c r="B158" s="163"/>
      <c r="C158" s="164" t="s">
        <v>150</v>
      </c>
      <c r="D158" s="163"/>
      <c r="E158" s="163" t="s">
        <v>151</v>
      </c>
      <c r="F158" s="174" t="s">
        <v>153</v>
      </c>
      <c r="G158" s="171">
        <v>0</v>
      </c>
      <c r="H158" s="192"/>
      <c r="I158" s="12"/>
      <c r="K158" s="14"/>
    </row>
    <row r="159" spans="1:11" x14ac:dyDescent="0.2">
      <c r="A159" s="163"/>
      <c r="B159" s="163"/>
      <c r="C159" s="172"/>
      <c r="D159" s="163"/>
      <c r="E159" s="163"/>
      <c r="F159" s="173"/>
      <c r="G159" s="173"/>
      <c r="H159" s="192"/>
      <c r="I159" s="12"/>
      <c r="K159" s="14"/>
    </row>
    <row r="160" spans="1:11" x14ac:dyDescent="0.2">
      <c r="A160" s="163"/>
      <c r="B160" s="163"/>
      <c r="C160" s="164" t="s">
        <v>163</v>
      </c>
      <c r="D160" s="163"/>
      <c r="E160" s="163"/>
      <c r="F160" s="170">
        <v>103272.90240000001</v>
      </c>
      <c r="G160" s="171">
        <v>0.22239495000000001</v>
      </c>
      <c r="H160" s="192"/>
      <c r="I160" s="12"/>
      <c r="K160" s="14"/>
    </row>
    <row r="161" spans="1:11" x14ac:dyDescent="0.2">
      <c r="A161" s="163"/>
      <c r="B161" s="163"/>
      <c r="C161" s="172"/>
      <c r="D161" s="163"/>
      <c r="E161" s="163"/>
      <c r="F161" s="173"/>
      <c r="G161" s="173"/>
      <c r="H161" s="192"/>
      <c r="I161" s="12"/>
      <c r="K161" s="14"/>
    </row>
    <row r="162" spans="1:11" x14ac:dyDescent="0.2">
      <c r="A162" s="163"/>
      <c r="B162" s="163"/>
      <c r="C162" s="164" t="s">
        <v>164</v>
      </c>
      <c r="D162" s="163"/>
      <c r="E162" s="163"/>
      <c r="F162" s="173"/>
      <c r="G162" s="173"/>
      <c r="H162" s="192"/>
      <c r="I162" s="12"/>
      <c r="K162" s="14"/>
    </row>
    <row r="163" spans="1:11" x14ac:dyDescent="0.2">
      <c r="A163" s="163"/>
      <c r="B163" s="163"/>
      <c r="C163" s="164" t="s">
        <v>165</v>
      </c>
      <c r="D163" s="163"/>
      <c r="E163" s="163"/>
      <c r="F163" s="173"/>
      <c r="G163" s="173"/>
      <c r="H163" s="192"/>
      <c r="I163" s="12"/>
      <c r="K163" s="14"/>
    </row>
    <row r="164" spans="1:11" x14ac:dyDescent="0.2">
      <c r="A164" s="163"/>
      <c r="B164" s="163"/>
      <c r="C164" s="164" t="s">
        <v>150</v>
      </c>
      <c r="D164" s="163"/>
      <c r="E164" s="163" t="s">
        <v>151</v>
      </c>
      <c r="F164" s="174" t="s">
        <v>153</v>
      </c>
      <c r="G164" s="171">
        <v>0</v>
      </c>
      <c r="H164" s="192"/>
      <c r="I164" s="12"/>
      <c r="K164" s="14"/>
    </row>
    <row r="165" spans="1:11" x14ac:dyDescent="0.2">
      <c r="A165" s="163"/>
      <c r="B165" s="163"/>
      <c r="C165" s="172"/>
      <c r="D165" s="163"/>
      <c r="E165" s="163"/>
      <c r="F165" s="173"/>
      <c r="G165" s="173"/>
      <c r="H165" s="192"/>
      <c r="I165" s="12"/>
      <c r="K165" s="14"/>
    </row>
    <row r="166" spans="1:11" x14ac:dyDescent="0.2">
      <c r="A166" s="163"/>
      <c r="B166" s="163"/>
      <c r="C166" s="164" t="s">
        <v>166</v>
      </c>
      <c r="D166" s="163"/>
      <c r="E166" s="163"/>
      <c r="F166" s="173"/>
      <c r="G166" s="173"/>
      <c r="H166" s="192"/>
      <c r="I166" s="12"/>
      <c r="K166" s="14"/>
    </row>
    <row r="167" spans="1:11" x14ac:dyDescent="0.2">
      <c r="A167" s="165">
        <v>1</v>
      </c>
      <c r="B167" s="166" t="s">
        <v>677</v>
      </c>
      <c r="C167" s="166" t="s">
        <v>678</v>
      </c>
      <c r="D167" s="166" t="s">
        <v>679</v>
      </c>
      <c r="E167" s="167">
        <v>300</v>
      </c>
      <c r="F167" s="168">
        <v>1413.2159999999999</v>
      </c>
      <c r="G167" s="169">
        <v>3.04332E-3</v>
      </c>
      <c r="H167" s="192">
        <v>7.65</v>
      </c>
      <c r="I167" s="12"/>
      <c r="K167" s="14"/>
    </row>
    <row r="168" spans="1:11" x14ac:dyDescent="0.2">
      <c r="A168" s="163"/>
      <c r="B168" s="163"/>
      <c r="C168" s="164" t="s">
        <v>150</v>
      </c>
      <c r="D168" s="163"/>
      <c r="E168" s="163" t="s">
        <v>151</v>
      </c>
      <c r="F168" s="170">
        <v>1413.2159999999999</v>
      </c>
      <c r="G168" s="171">
        <v>3.04332E-3</v>
      </c>
      <c r="H168" s="192"/>
      <c r="I168" s="12"/>
      <c r="K168" s="14"/>
    </row>
    <row r="169" spans="1:11" x14ac:dyDescent="0.2">
      <c r="A169" s="163"/>
      <c r="B169" s="163"/>
      <c r="C169" s="172"/>
      <c r="D169" s="163"/>
      <c r="E169" s="163"/>
      <c r="F169" s="173"/>
      <c r="G169" s="173"/>
      <c r="H169" s="192"/>
      <c r="I169" s="12"/>
      <c r="K169" s="14"/>
    </row>
    <row r="170" spans="1:11" x14ac:dyDescent="0.2">
      <c r="A170" s="163"/>
      <c r="B170" s="163"/>
      <c r="C170" s="164" t="s">
        <v>167</v>
      </c>
      <c r="D170" s="163"/>
      <c r="E170" s="163"/>
      <c r="F170" s="173"/>
      <c r="G170" s="173"/>
      <c r="H170" s="192"/>
      <c r="I170" s="12"/>
      <c r="K170" s="14"/>
    </row>
    <row r="171" spans="1:11" x14ac:dyDescent="0.2">
      <c r="A171" s="163"/>
      <c r="B171" s="163"/>
      <c r="C171" s="164" t="s">
        <v>150</v>
      </c>
      <c r="D171" s="163"/>
      <c r="E171" s="163" t="s">
        <v>151</v>
      </c>
      <c r="F171" s="174" t="s">
        <v>153</v>
      </c>
      <c r="G171" s="171">
        <v>0</v>
      </c>
      <c r="H171" s="192"/>
      <c r="I171" s="12"/>
      <c r="K171" s="14"/>
    </row>
    <row r="172" spans="1:11" x14ac:dyDescent="0.2">
      <c r="A172" s="163"/>
      <c r="B172" s="163"/>
      <c r="C172" s="172"/>
      <c r="D172" s="163"/>
      <c r="E172" s="163"/>
      <c r="F172" s="173"/>
      <c r="G172" s="173"/>
      <c r="H172" s="192"/>
      <c r="I172" s="12"/>
      <c r="K172" s="14"/>
    </row>
    <row r="173" spans="1:11" x14ac:dyDescent="0.2">
      <c r="A173" s="163"/>
      <c r="B173" s="163"/>
      <c r="C173" s="164" t="s">
        <v>168</v>
      </c>
      <c r="D173" s="163"/>
      <c r="E173" s="163"/>
      <c r="F173" s="173"/>
      <c r="G173" s="173"/>
      <c r="H173" s="192"/>
      <c r="I173" s="12"/>
      <c r="K173" s="14"/>
    </row>
    <row r="174" spans="1:11" x14ac:dyDescent="0.2">
      <c r="A174" s="165">
        <v>1</v>
      </c>
      <c r="B174" s="166"/>
      <c r="C174" s="166" t="s">
        <v>169</v>
      </c>
      <c r="D174" s="166"/>
      <c r="E174" s="175"/>
      <c r="F174" s="168">
        <v>10539.221016275</v>
      </c>
      <c r="G174" s="169">
        <v>2.2695880000000002E-2</v>
      </c>
      <c r="H174" s="176">
        <v>6.6416448321270405</v>
      </c>
      <c r="I174" s="12"/>
      <c r="K174" s="14"/>
    </row>
    <row r="175" spans="1:11" x14ac:dyDescent="0.2">
      <c r="A175" s="163"/>
      <c r="B175" s="163"/>
      <c r="C175" s="164" t="s">
        <v>150</v>
      </c>
      <c r="D175" s="163"/>
      <c r="E175" s="163" t="s">
        <v>151</v>
      </c>
      <c r="F175" s="170">
        <v>10539.221016275</v>
      </c>
      <c r="G175" s="171">
        <v>2.2695880000000002E-2</v>
      </c>
      <c r="H175" s="192"/>
      <c r="I175" s="12"/>
      <c r="K175" s="14"/>
    </row>
    <row r="176" spans="1:11" x14ac:dyDescent="0.2">
      <c r="A176" s="163"/>
      <c r="B176" s="163"/>
      <c r="C176" s="172"/>
      <c r="D176" s="163"/>
      <c r="E176" s="163"/>
      <c r="F176" s="173"/>
      <c r="G176" s="173"/>
      <c r="H176" s="192"/>
      <c r="I176" s="12"/>
      <c r="K176" s="14"/>
    </row>
    <row r="177" spans="1:11" x14ac:dyDescent="0.2">
      <c r="A177" s="163"/>
      <c r="B177" s="163"/>
      <c r="C177" s="164" t="s">
        <v>170</v>
      </c>
      <c r="D177" s="163"/>
      <c r="E177" s="163"/>
      <c r="F177" s="170">
        <v>11952.437016275</v>
      </c>
      <c r="G177" s="171">
        <v>2.57392E-2</v>
      </c>
      <c r="H177" s="192"/>
      <c r="I177" s="12"/>
      <c r="K177" s="14"/>
    </row>
    <row r="178" spans="1:11" x14ac:dyDescent="0.2">
      <c r="A178" s="163"/>
      <c r="B178" s="163"/>
      <c r="C178" s="173"/>
      <c r="D178" s="163"/>
      <c r="E178" s="163"/>
      <c r="F178" s="163"/>
      <c r="G178" s="163"/>
      <c r="H178" s="192"/>
      <c r="I178" s="12"/>
      <c r="K178" s="14"/>
    </row>
    <row r="179" spans="1:11" x14ac:dyDescent="0.2">
      <c r="A179" s="163"/>
      <c r="B179" s="163"/>
      <c r="C179" s="164" t="s">
        <v>171</v>
      </c>
      <c r="D179" s="163"/>
      <c r="E179" s="163"/>
      <c r="F179" s="163"/>
      <c r="G179" s="163"/>
      <c r="H179" s="192"/>
      <c r="I179" s="12"/>
      <c r="K179" s="14"/>
    </row>
    <row r="180" spans="1:11" x14ac:dyDescent="0.2">
      <c r="A180" s="163"/>
      <c r="B180" s="163"/>
      <c r="C180" s="164" t="s">
        <v>172</v>
      </c>
      <c r="D180" s="163"/>
      <c r="E180" s="163"/>
      <c r="F180" s="163"/>
      <c r="G180" s="163"/>
      <c r="H180" s="192"/>
      <c r="I180" s="12"/>
      <c r="K180" s="14"/>
    </row>
    <row r="181" spans="1:11" x14ac:dyDescent="0.2">
      <c r="A181" s="165">
        <v>1</v>
      </c>
      <c r="B181" s="166" t="s">
        <v>173</v>
      </c>
      <c r="C181" s="166" t="s">
        <v>174</v>
      </c>
      <c r="D181" s="166"/>
      <c r="E181" s="177">
        <v>467010.47399999999</v>
      </c>
      <c r="F181" s="168">
        <v>10082.129405604001</v>
      </c>
      <c r="G181" s="169">
        <v>2.171155E-2</v>
      </c>
      <c r="H181" s="192"/>
      <c r="I181" s="12"/>
      <c r="K181" s="14"/>
    </row>
    <row r="182" spans="1:11" x14ac:dyDescent="0.2">
      <c r="A182" s="163"/>
      <c r="B182" s="163"/>
      <c r="C182" s="164" t="s">
        <v>150</v>
      </c>
      <c r="D182" s="163"/>
      <c r="E182" s="163" t="s">
        <v>151</v>
      </c>
      <c r="F182" s="170">
        <v>10082.129405604001</v>
      </c>
      <c r="G182" s="171">
        <v>2.171155E-2</v>
      </c>
      <c r="H182" s="192"/>
      <c r="I182" s="12"/>
      <c r="K182" s="14"/>
    </row>
    <row r="183" spans="1:11" x14ac:dyDescent="0.2">
      <c r="A183" s="163"/>
      <c r="B183" s="163"/>
      <c r="C183" s="172"/>
      <c r="D183" s="163"/>
      <c r="E183" s="163"/>
      <c r="F183" s="173"/>
      <c r="G183" s="173"/>
      <c r="H183" s="192"/>
      <c r="I183" s="12"/>
      <c r="K183" s="14"/>
    </row>
    <row r="184" spans="1:11" x14ac:dyDescent="0.2">
      <c r="A184" s="163"/>
      <c r="B184" s="163"/>
      <c r="C184" s="164" t="s">
        <v>175</v>
      </c>
      <c r="D184" s="163"/>
      <c r="E184" s="163"/>
      <c r="F184" s="163"/>
      <c r="G184" s="163"/>
      <c r="H184" s="192"/>
      <c r="I184" s="12"/>
      <c r="K184" s="14"/>
    </row>
    <row r="185" spans="1:11" x14ac:dyDescent="0.2">
      <c r="A185" s="163"/>
      <c r="B185" s="163"/>
      <c r="C185" s="164" t="s">
        <v>176</v>
      </c>
      <c r="D185" s="163"/>
      <c r="E185" s="163"/>
      <c r="F185" s="163"/>
      <c r="G185" s="163"/>
      <c r="H185" s="192"/>
      <c r="I185" s="12"/>
      <c r="K185" s="14"/>
    </row>
    <row r="186" spans="1:11" x14ac:dyDescent="0.2">
      <c r="A186" s="163"/>
      <c r="B186" s="163"/>
      <c r="C186" s="164" t="s">
        <v>150</v>
      </c>
      <c r="D186" s="163"/>
      <c r="E186" s="163" t="s">
        <v>151</v>
      </c>
      <c r="F186" s="174" t="s">
        <v>153</v>
      </c>
      <c r="G186" s="171">
        <v>0</v>
      </c>
      <c r="H186" s="192"/>
      <c r="I186" s="12"/>
      <c r="K186" s="14"/>
    </row>
    <row r="187" spans="1:11" x14ac:dyDescent="0.2">
      <c r="A187" s="163"/>
      <c r="B187" s="163"/>
      <c r="C187" s="172"/>
      <c r="D187" s="163"/>
      <c r="E187" s="163"/>
      <c r="F187" s="173"/>
      <c r="G187" s="173"/>
      <c r="H187" s="192"/>
      <c r="I187" s="12"/>
      <c r="K187" s="14"/>
    </row>
    <row r="188" spans="1:11" ht="25.5" x14ac:dyDescent="0.2">
      <c r="A188" s="163"/>
      <c r="B188" s="163"/>
      <c r="C188" s="164" t="s">
        <v>177</v>
      </c>
      <c r="D188" s="163"/>
      <c r="E188" s="163"/>
      <c r="F188" s="173"/>
      <c r="G188" s="173"/>
      <c r="H188" s="192"/>
      <c r="I188" s="12"/>
      <c r="K188" s="14"/>
    </row>
    <row r="189" spans="1:11" x14ac:dyDescent="0.2">
      <c r="A189" s="163"/>
      <c r="B189" s="163"/>
      <c r="C189" s="164" t="s">
        <v>150</v>
      </c>
      <c r="D189" s="163"/>
      <c r="E189" s="163" t="s">
        <v>151</v>
      </c>
      <c r="F189" s="174" t="s">
        <v>153</v>
      </c>
      <c r="G189" s="171">
        <v>0</v>
      </c>
      <c r="H189" s="192"/>
      <c r="I189" s="12"/>
      <c r="K189" s="14"/>
    </row>
    <row r="190" spans="1:11" x14ac:dyDescent="0.2">
      <c r="A190" s="163"/>
      <c r="B190" s="166"/>
      <c r="C190" s="166"/>
      <c r="D190" s="164"/>
      <c r="E190" s="163"/>
      <c r="F190" s="166"/>
      <c r="G190" s="175"/>
      <c r="H190" s="192"/>
      <c r="I190" s="12"/>
      <c r="K190" s="14"/>
    </row>
    <row r="191" spans="1:11" x14ac:dyDescent="0.2">
      <c r="A191" s="175"/>
      <c r="B191" s="166"/>
      <c r="C191" s="166" t="s">
        <v>1185</v>
      </c>
      <c r="D191" s="166"/>
      <c r="E191" s="175"/>
      <c r="F191" s="168">
        <v>4221.96818248</v>
      </c>
      <c r="G191" s="169">
        <v>9.0918800000000001E-3</v>
      </c>
      <c r="H191" s="192"/>
      <c r="I191" s="12"/>
      <c r="K191" s="14"/>
    </row>
    <row r="192" spans="1:11" x14ac:dyDescent="0.2">
      <c r="A192" s="172"/>
      <c r="B192" s="172"/>
      <c r="C192" s="164" t="s">
        <v>179</v>
      </c>
      <c r="D192" s="173"/>
      <c r="E192" s="173"/>
      <c r="F192" s="170">
        <f>462589.525895288+F96</f>
        <v>464367.15788078797</v>
      </c>
      <c r="G192" s="178">
        <f>99.617202%+G96</f>
        <v>0.99997202000000007</v>
      </c>
      <c r="H192" s="192"/>
      <c r="I192" s="12"/>
      <c r="K192" s="14"/>
    </row>
    <row r="193" spans="1:17" x14ac:dyDescent="0.2">
      <c r="A193" s="13"/>
      <c r="B193" s="13"/>
      <c r="C193" s="13"/>
      <c r="D193" s="179"/>
      <c r="E193" s="179"/>
      <c r="F193" s="179"/>
      <c r="G193" s="179"/>
      <c r="K193" s="14"/>
    </row>
    <row r="194" spans="1:17" ht="12.75" customHeight="1" x14ac:dyDescent="0.2">
      <c r="A194" s="13"/>
      <c r="B194" s="270" t="s">
        <v>869</v>
      </c>
      <c r="C194" s="270"/>
      <c r="D194" s="270"/>
      <c r="E194" s="270"/>
      <c r="F194" s="270"/>
      <c r="G194" s="270"/>
      <c r="H194" s="270"/>
      <c r="K194" s="14"/>
    </row>
    <row r="195" spans="1:17" ht="14.1" customHeight="1" x14ac:dyDescent="0.2">
      <c r="A195" s="13"/>
      <c r="B195" s="270" t="s">
        <v>870</v>
      </c>
      <c r="C195" s="270"/>
      <c r="D195" s="270"/>
      <c r="E195" s="270"/>
      <c r="F195" s="270"/>
      <c r="G195" s="270"/>
      <c r="H195" s="270"/>
      <c r="K195" s="14"/>
    </row>
    <row r="196" spans="1:17" ht="17.100000000000001" customHeight="1" x14ac:dyDescent="0.2">
      <c r="A196" s="13"/>
      <c r="B196" s="270" t="s">
        <v>871</v>
      </c>
      <c r="C196" s="270"/>
      <c r="D196" s="270"/>
      <c r="E196" s="270"/>
      <c r="F196" s="270"/>
      <c r="G196" s="270"/>
      <c r="H196" s="270"/>
      <c r="K196" s="14"/>
    </row>
    <row r="197" spans="1:17" s="16" customFormat="1" ht="66.75" customHeight="1" x14ac:dyDescent="0.25">
      <c r="A197" s="15"/>
      <c r="B197" s="271" t="s">
        <v>872</v>
      </c>
      <c r="C197" s="271"/>
      <c r="D197" s="271"/>
      <c r="E197" s="271"/>
      <c r="F197" s="271"/>
      <c r="G197" s="271"/>
      <c r="H197" s="271"/>
      <c r="I197"/>
      <c r="J197"/>
      <c r="K197" s="14"/>
      <c r="L197"/>
      <c r="M197"/>
      <c r="N197"/>
      <c r="O197"/>
      <c r="P197"/>
      <c r="Q197"/>
    </row>
    <row r="198" spans="1:17" ht="12.75" customHeight="1" x14ac:dyDescent="0.2">
      <c r="A198" s="13"/>
      <c r="B198" s="270" t="s">
        <v>873</v>
      </c>
      <c r="C198" s="270"/>
      <c r="D198" s="270"/>
      <c r="E198" s="270"/>
      <c r="F198" s="270"/>
      <c r="G198" s="270"/>
      <c r="H198" s="270"/>
      <c r="K198" s="14"/>
    </row>
    <row r="199" spans="1:17" x14ac:dyDescent="0.2">
      <c r="A199" s="13"/>
      <c r="B199" s="13"/>
      <c r="C199" s="13"/>
      <c r="D199" s="179"/>
      <c r="E199" s="179"/>
      <c r="F199" s="179"/>
      <c r="G199" s="179"/>
      <c r="K199" s="14"/>
    </row>
    <row r="200" spans="1:17" x14ac:dyDescent="0.2">
      <c r="A200" s="13"/>
      <c r="B200" s="279" t="s">
        <v>180</v>
      </c>
      <c r="C200" s="280"/>
      <c r="D200" s="281"/>
      <c r="E200" s="188"/>
      <c r="F200" s="179"/>
      <c r="G200" s="179"/>
      <c r="K200" s="14"/>
    </row>
    <row r="201" spans="1:17" ht="12.75" customHeight="1" x14ac:dyDescent="0.2">
      <c r="A201" s="13"/>
      <c r="B201" s="265" t="s">
        <v>181</v>
      </c>
      <c r="C201" s="266"/>
      <c r="D201" s="180" t="s">
        <v>950</v>
      </c>
      <c r="E201" s="188"/>
      <c r="F201" s="179"/>
      <c r="G201" s="179"/>
      <c r="K201" s="14"/>
    </row>
    <row r="202" spans="1:17" ht="12.75" customHeight="1" x14ac:dyDescent="0.2">
      <c r="A202" s="13"/>
      <c r="B202" s="265" t="s">
        <v>951</v>
      </c>
      <c r="C202" s="266"/>
      <c r="D202" s="180" t="str">
        <f>"Rs. "&amp;TEXT(F85+F89,"0.00")&amp;" lacs/ #"</f>
        <v>Rs. 1.33 lacs/ #</v>
      </c>
      <c r="E202" s="188"/>
      <c r="F202" s="179"/>
      <c r="G202" s="179"/>
      <c r="K202" s="14"/>
    </row>
    <row r="203" spans="1:17" x14ac:dyDescent="0.2">
      <c r="A203" s="13"/>
      <c r="B203" s="265" t="s">
        <v>184</v>
      </c>
      <c r="C203" s="266"/>
      <c r="D203" s="181" t="s">
        <v>151</v>
      </c>
      <c r="E203" s="188"/>
      <c r="F203" s="179"/>
      <c r="G203" s="179"/>
      <c r="K203" s="14"/>
    </row>
    <row r="204" spans="1:17" x14ac:dyDescent="0.2">
      <c r="A204" s="17"/>
      <c r="B204" s="18" t="s">
        <v>151</v>
      </c>
      <c r="C204" s="18" t="s">
        <v>874</v>
      </c>
      <c r="D204" s="18" t="s">
        <v>185</v>
      </c>
      <c r="E204" s="17"/>
      <c r="F204" s="17"/>
      <c r="G204" s="17"/>
      <c r="H204" s="17"/>
      <c r="K204" s="14"/>
    </row>
    <row r="205" spans="1:17" x14ac:dyDescent="0.2">
      <c r="A205" s="17"/>
      <c r="B205" s="182" t="s">
        <v>186</v>
      </c>
      <c r="C205" s="18" t="s">
        <v>187</v>
      </c>
      <c r="D205" s="18" t="s">
        <v>188</v>
      </c>
      <c r="E205" s="17"/>
      <c r="F205" s="17"/>
      <c r="G205" s="17"/>
      <c r="K205" s="14"/>
    </row>
    <row r="206" spans="1:17" x14ac:dyDescent="0.2">
      <c r="A206" s="17"/>
      <c r="B206" s="199" t="s">
        <v>189</v>
      </c>
      <c r="C206" s="184">
        <v>163.4375</v>
      </c>
      <c r="D206" s="184">
        <v>163.3511</v>
      </c>
      <c r="E206" s="17"/>
      <c r="F206" s="159"/>
      <c r="G206" s="189"/>
      <c r="K206" s="14"/>
    </row>
    <row r="207" spans="1:17" ht="25.5" x14ac:dyDescent="0.2">
      <c r="A207" s="17"/>
      <c r="B207" s="199" t="s">
        <v>880</v>
      </c>
      <c r="C207" s="184">
        <v>42.788600000000002</v>
      </c>
      <c r="D207" s="184">
        <v>42.417099999999998</v>
      </c>
      <c r="E207" s="17"/>
      <c r="F207" s="159"/>
      <c r="G207" s="189"/>
      <c r="K207" s="14"/>
    </row>
    <row r="208" spans="1:17" x14ac:dyDescent="0.2">
      <c r="A208" s="17"/>
      <c r="B208" s="199" t="s">
        <v>191</v>
      </c>
      <c r="C208" s="184">
        <v>144.54050000000001</v>
      </c>
      <c r="D208" s="184">
        <v>144.32310000000001</v>
      </c>
      <c r="E208" s="17"/>
      <c r="F208" s="159"/>
      <c r="G208" s="189"/>
      <c r="K208" s="14"/>
    </row>
    <row r="209" spans="1:16" ht="25.5" x14ac:dyDescent="0.2">
      <c r="A209" s="17"/>
      <c r="B209" s="199" t="s">
        <v>882</v>
      </c>
      <c r="C209" s="184">
        <v>28.482399999999998</v>
      </c>
      <c r="D209" s="184">
        <v>28.1904</v>
      </c>
      <c r="E209" s="17"/>
      <c r="F209" s="159"/>
      <c r="G209" s="189"/>
      <c r="K209" s="14"/>
    </row>
    <row r="210" spans="1:16" x14ac:dyDescent="0.2">
      <c r="A210" s="17"/>
      <c r="B210" s="17"/>
      <c r="C210" s="17"/>
      <c r="D210" s="17"/>
      <c r="E210" s="17"/>
      <c r="F210" s="17"/>
      <c r="G210" s="17"/>
      <c r="K210" s="14"/>
    </row>
    <row r="211" spans="1:16" x14ac:dyDescent="0.2">
      <c r="A211" s="17"/>
      <c r="B211" s="265" t="s">
        <v>877</v>
      </c>
      <c r="C211" s="266"/>
      <c r="D211" s="180" t="s">
        <v>151</v>
      </c>
      <c r="E211" s="17"/>
      <c r="F211" s="17"/>
      <c r="G211" s="17"/>
      <c r="K211" s="14"/>
    </row>
    <row r="212" spans="1:16" x14ac:dyDescent="0.2">
      <c r="A212" s="17"/>
      <c r="B212" s="200" t="s">
        <v>186</v>
      </c>
      <c r="C212" s="201" t="s">
        <v>680</v>
      </c>
      <c r="D212" s="201" t="s">
        <v>681</v>
      </c>
      <c r="E212" s="17"/>
      <c r="F212" s="17"/>
      <c r="G212" s="17"/>
      <c r="K212" s="14"/>
    </row>
    <row r="213" spans="1:16" ht="25.5" x14ac:dyDescent="0.2">
      <c r="A213" s="17"/>
      <c r="B213" s="199" t="s">
        <v>880</v>
      </c>
      <c r="C213" s="202">
        <v>0.35</v>
      </c>
      <c r="D213" s="202">
        <v>0.35</v>
      </c>
      <c r="E213" s="17"/>
      <c r="F213" s="159"/>
      <c r="G213" s="189"/>
      <c r="K213" s="14"/>
    </row>
    <row r="214" spans="1:16" ht="25.5" x14ac:dyDescent="0.2">
      <c r="A214" s="17"/>
      <c r="B214" s="199" t="s">
        <v>882</v>
      </c>
      <c r="C214" s="202">
        <v>0.25</v>
      </c>
      <c r="D214" s="202">
        <v>0.25</v>
      </c>
      <c r="E214" s="17"/>
      <c r="F214" s="159"/>
      <c r="G214" s="189"/>
      <c r="K214" s="14"/>
    </row>
    <row r="215" spans="1:16" x14ac:dyDescent="0.2">
      <c r="A215" s="17"/>
      <c r="B215" s="159"/>
      <c r="C215" s="159"/>
      <c r="D215" s="17"/>
      <c r="E215" s="17"/>
      <c r="F215" s="17"/>
      <c r="G215" s="17"/>
      <c r="K215" s="14"/>
    </row>
    <row r="216" spans="1:16" ht="24.75" customHeight="1" x14ac:dyDescent="0.2">
      <c r="A216" s="17"/>
      <c r="B216" s="265" t="s">
        <v>194</v>
      </c>
      <c r="C216" s="266"/>
      <c r="D216" s="180" t="s">
        <v>182</v>
      </c>
      <c r="E216" s="190"/>
      <c r="F216" s="17"/>
      <c r="G216" s="17"/>
      <c r="K216" s="14"/>
    </row>
    <row r="217" spans="1:16" x14ac:dyDescent="0.2">
      <c r="A217" s="17"/>
      <c r="B217" s="265" t="s">
        <v>195</v>
      </c>
      <c r="C217" s="266"/>
      <c r="D217" s="180" t="s">
        <v>182</v>
      </c>
      <c r="E217" s="190"/>
      <c r="F217" s="17"/>
      <c r="G217" s="17"/>
      <c r="K217" s="14"/>
    </row>
    <row r="218" spans="1:16" x14ac:dyDescent="0.2">
      <c r="A218" s="17"/>
      <c r="B218" s="265" t="s">
        <v>196</v>
      </c>
      <c r="C218" s="266"/>
      <c r="D218" s="180" t="s">
        <v>182</v>
      </c>
      <c r="E218" s="190"/>
      <c r="F218" s="17"/>
      <c r="G218" s="17"/>
      <c r="K218" s="14"/>
    </row>
    <row r="219" spans="1:16" x14ac:dyDescent="0.2">
      <c r="A219" s="17"/>
      <c r="B219" s="265" t="s">
        <v>197</v>
      </c>
      <c r="C219" s="266"/>
      <c r="D219" s="185">
        <v>0.70229127143095638</v>
      </c>
      <c r="E219" s="17"/>
      <c r="F219" s="159"/>
      <c r="G219" s="189"/>
      <c r="K219" s="14"/>
    </row>
    <row r="220" spans="1:16" x14ac:dyDescent="0.2">
      <c r="K220" s="14"/>
    </row>
    <row r="221" spans="1:16" s="47" customFormat="1" x14ac:dyDescent="0.2">
      <c r="B221" s="204" t="s">
        <v>979</v>
      </c>
      <c r="C221" s="48"/>
      <c r="D221" s="48"/>
      <c r="E221" s="48"/>
      <c r="F221" s="48"/>
      <c r="G221" s="48"/>
      <c r="J221"/>
      <c r="K221" s="14"/>
      <c r="L221"/>
      <c r="M221"/>
      <c r="N221"/>
      <c r="O221"/>
      <c r="P221"/>
    </row>
    <row r="222" spans="1:16" s="47" customFormat="1" ht="38.25" x14ac:dyDescent="0.2">
      <c r="B222" s="205" t="s">
        <v>952</v>
      </c>
      <c r="C222" s="205" t="s">
        <v>953</v>
      </c>
      <c r="D222" s="205" t="s">
        <v>954</v>
      </c>
      <c r="E222" s="205" t="s">
        <v>955</v>
      </c>
      <c r="F222" s="205" t="s">
        <v>956</v>
      </c>
      <c r="G222" s="48"/>
      <c r="J222"/>
      <c r="K222" s="14"/>
      <c r="L222"/>
      <c r="M222"/>
      <c r="N222"/>
      <c r="O222"/>
      <c r="P222"/>
    </row>
    <row r="223" spans="1:16" s="47" customFormat="1" ht="25.5" x14ac:dyDescent="0.2">
      <c r="B223" s="206" t="s">
        <v>957</v>
      </c>
      <c r="C223" s="207" t="s">
        <v>958</v>
      </c>
      <c r="D223" s="208">
        <v>0</v>
      </c>
      <c r="E223" s="49">
        <v>0</v>
      </c>
      <c r="F223" s="209">
        <v>1000</v>
      </c>
      <c r="G223" s="48"/>
      <c r="J223"/>
      <c r="K223" s="14"/>
      <c r="L223"/>
      <c r="M223"/>
      <c r="N223"/>
      <c r="O223"/>
      <c r="P223"/>
    </row>
    <row r="224" spans="1:16" s="47" customFormat="1" x14ac:dyDescent="0.2">
      <c r="B224" s="204"/>
      <c r="C224" s="48"/>
      <c r="D224" s="48"/>
      <c r="E224" s="48"/>
      <c r="F224" s="48"/>
      <c r="G224" s="48"/>
      <c r="J224"/>
      <c r="K224" s="14"/>
      <c r="L224"/>
      <c r="M224"/>
      <c r="N224"/>
      <c r="O224"/>
      <c r="P224"/>
    </row>
    <row r="225" spans="2:16" s="47" customFormat="1" x14ac:dyDescent="0.2">
      <c r="B225" s="210" t="s">
        <v>959</v>
      </c>
      <c r="C225" s="210" t="s">
        <v>960</v>
      </c>
      <c r="D225" s="283" t="s">
        <v>961</v>
      </c>
      <c r="E225" s="284"/>
      <c r="F225" s="285" t="s">
        <v>962</v>
      </c>
      <c r="G225" s="285"/>
      <c r="J225"/>
      <c r="K225" s="14"/>
      <c r="L225"/>
      <c r="M225"/>
      <c r="N225"/>
      <c r="O225"/>
      <c r="P225"/>
    </row>
    <row r="226" spans="2:16" s="47" customFormat="1" ht="25.5" x14ac:dyDescent="0.2">
      <c r="B226" s="211" t="s">
        <v>963</v>
      </c>
      <c r="C226" s="212" t="s">
        <v>964</v>
      </c>
      <c r="D226" s="286">
        <v>0</v>
      </c>
      <c r="E226" s="287"/>
      <c r="F226" s="286">
        <v>0</v>
      </c>
      <c r="G226" s="287"/>
      <c r="J226"/>
      <c r="K226" s="14"/>
      <c r="L226"/>
      <c r="M226"/>
      <c r="N226"/>
      <c r="O226"/>
      <c r="P226"/>
    </row>
    <row r="227" spans="2:16" s="47" customFormat="1" x14ac:dyDescent="0.2">
      <c r="B227" s="288" t="s">
        <v>965</v>
      </c>
      <c r="C227" s="289"/>
      <c r="D227" s="289"/>
      <c r="E227" s="289"/>
      <c r="F227" s="289"/>
      <c r="G227" s="290"/>
      <c r="J227"/>
      <c r="K227" s="14"/>
      <c r="L227"/>
      <c r="M227"/>
      <c r="N227"/>
      <c r="O227"/>
      <c r="P227"/>
    </row>
    <row r="228" spans="2:16" s="47" customFormat="1" x14ac:dyDescent="0.2">
      <c r="B228" s="285" t="s">
        <v>959</v>
      </c>
      <c r="C228" s="285" t="s">
        <v>960</v>
      </c>
      <c r="D228" s="288" t="s">
        <v>966</v>
      </c>
      <c r="E228" s="289"/>
      <c r="F228" s="290"/>
      <c r="G228" s="211"/>
      <c r="J228"/>
      <c r="K228" s="14"/>
      <c r="L228"/>
      <c r="M228"/>
      <c r="N228"/>
      <c r="O228"/>
      <c r="P228"/>
    </row>
    <row r="229" spans="2:16" s="47" customFormat="1" ht="38.25" x14ac:dyDescent="0.2">
      <c r="B229" s="285"/>
      <c r="C229" s="285"/>
      <c r="D229" s="213" t="s">
        <v>967</v>
      </c>
      <c r="E229" s="213" t="s">
        <v>968</v>
      </c>
      <c r="F229" s="213" t="s">
        <v>969</v>
      </c>
      <c r="G229" s="213" t="s">
        <v>980</v>
      </c>
      <c r="H229" s="214"/>
      <c r="I229" s="214"/>
      <c r="J229"/>
      <c r="K229" s="14"/>
      <c r="L229"/>
      <c r="M229"/>
      <c r="N229"/>
      <c r="O229"/>
      <c r="P229"/>
    </row>
    <row r="230" spans="2:16" s="47" customFormat="1" ht="25.5" x14ac:dyDescent="0.2">
      <c r="B230" s="215" t="s">
        <v>963</v>
      </c>
      <c r="C230" s="212" t="s">
        <v>964</v>
      </c>
      <c r="D230" s="216">
        <v>700</v>
      </c>
      <c r="E230" s="216">
        <v>24.098357999999998</v>
      </c>
      <c r="F230" s="217">
        <v>724.09835799999996</v>
      </c>
      <c r="G230" s="218">
        <f>F230/F192</f>
        <v>1.5593229316744445E-3</v>
      </c>
      <c r="H230" s="219"/>
      <c r="I230" s="219"/>
      <c r="J230"/>
      <c r="K230" s="14"/>
      <c r="L230"/>
      <c r="M230"/>
      <c r="N230"/>
      <c r="O230"/>
      <c r="P230"/>
    </row>
    <row r="231" spans="2:16" s="47" customFormat="1" ht="29.25" customHeight="1" x14ac:dyDescent="0.2">
      <c r="B231" s="291" t="s">
        <v>970</v>
      </c>
      <c r="C231" s="292"/>
      <c r="D231" s="292"/>
      <c r="E231" s="292"/>
      <c r="F231" s="292"/>
      <c r="G231" s="293"/>
      <c r="J231"/>
      <c r="K231" s="14"/>
      <c r="L231"/>
      <c r="M231"/>
      <c r="N231"/>
      <c r="O231"/>
      <c r="P231"/>
    </row>
    <row r="232" spans="2:16" s="47" customFormat="1" x14ac:dyDescent="0.2">
      <c r="J232"/>
      <c r="K232" s="14"/>
      <c r="L232"/>
      <c r="M232"/>
      <c r="N232"/>
      <c r="O232"/>
      <c r="P232"/>
    </row>
    <row r="233" spans="2:16" s="47" customFormat="1" x14ac:dyDescent="0.2">
      <c r="B233" s="294" t="s">
        <v>971</v>
      </c>
      <c r="C233" s="295"/>
      <c r="D233" s="296"/>
      <c r="J233"/>
      <c r="K233" s="14"/>
      <c r="L233"/>
      <c r="M233"/>
      <c r="N233"/>
      <c r="O233"/>
      <c r="P233"/>
    </row>
    <row r="234" spans="2:16" s="47" customFormat="1" ht="38.25" x14ac:dyDescent="0.2">
      <c r="B234" s="297" t="s">
        <v>972</v>
      </c>
      <c r="C234" s="297"/>
      <c r="D234" s="220" t="s">
        <v>567</v>
      </c>
      <c r="J234"/>
      <c r="K234" s="14"/>
      <c r="L234"/>
      <c r="M234"/>
      <c r="N234"/>
      <c r="O234"/>
      <c r="P234"/>
    </row>
    <row r="235" spans="2:16" s="47" customFormat="1" x14ac:dyDescent="0.2">
      <c r="B235" s="297" t="s">
        <v>973</v>
      </c>
      <c r="C235" s="297"/>
      <c r="D235" s="220"/>
      <c r="J235"/>
      <c r="K235" s="14"/>
      <c r="L235"/>
      <c r="M235"/>
      <c r="N235"/>
      <c r="O235"/>
      <c r="P235"/>
    </row>
    <row r="236" spans="2:16" s="47" customFormat="1" x14ac:dyDescent="0.2">
      <c r="B236" s="298"/>
      <c r="C236" s="299"/>
      <c r="D236" s="221"/>
      <c r="J236"/>
      <c r="K236" s="14"/>
      <c r="L236"/>
      <c r="M236"/>
      <c r="N236"/>
      <c r="O236"/>
      <c r="P236"/>
    </row>
    <row r="237" spans="2:16" s="47" customFormat="1" x14ac:dyDescent="0.2">
      <c r="B237" s="297" t="s">
        <v>974</v>
      </c>
      <c r="C237" s="297"/>
      <c r="D237" s="222">
        <v>7.2678660535546671</v>
      </c>
      <c r="J237"/>
      <c r="K237" s="14"/>
      <c r="L237"/>
      <c r="M237"/>
      <c r="N237"/>
      <c r="O237"/>
      <c r="P237"/>
    </row>
    <row r="238" spans="2:16" s="47" customFormat="1" x14ac:dyDescent="0.2">
      <c r="B238" s="298"/>
      <c r="C238" s="299"/>
      <c r="D238" s="223"/>
      <c r="J238"/>
      <c r="K238" s="14"/>
      <c r="L238"/>
      <c r="M238"/>
      <c r="N238"/>
      <c r="O238"/>
      <c r="P238"/>
    </row>
    <row r="239" spans="2:16" s="47" customFormat="1" x14ac:dyDescent="0.2">
      <c r="B239" s="297" t="s">
        <v>975</v>
      </c>
      <c r="C239" s="297"/>
      <c r="D239" s="222">
        <v>3.9477980355755027</v>
      </c>
      <c r="J239"/>
      <c r="K239" s="14"/>
      <c r="L239"/>
      <c r="M239"/>
      <c r="N239"/>
      <c r="O239"/>
      <c r="P239"/>
    </row>
    <row r="240" spans="2:16" s="47" customFormat="1" x14ac:dyDescent="0.2">
      <c r="B240" s="297" t="s">
        <v>976</v>
      </c>
      <c r="C240" s="297"/>
      <c r="D240" s="222">
        <v>5.6540751535060112</v>
      </c>
      <c r="J240"/>
      <c r="K240" s="14"/>
      <c r="L240"/>
      <c r="M240"/>
      <c r="N240"/>
      <c r="O240"/>
      <c r="P240"/>
    </row>
    <row r="241" spans="2:16" s="47" customFormat="1" x14ac:dyDescent="0.2">
      <c r="B241" s="298"/>
      <c r="C241" s="299"/>
      <c r="D241" s="221"/>
      <c r="J241"/>
      <c r="K241" s="14"/>
      <c r="L241"/>
      <c r="M241"/>
      <c r="N241"/>
      <c r="O241"/>
      <c r="P241"/>
    </row>
    <row r="242" spans="2:16" s="47" customFormat="1" x14ac:dyDescent="0.2">
      <c r="B242" s="297" t="s">
        <v>977</v>
      </c>
      <c r="C242" s="297"/>
      <c r="D242" s="224" t="s">
        <v>981</v>
      </c>
      <c r="J242"/>
      <c r="K242" s="14"/>
      <c r="L242"/>
      <c r="M242"/>
      <c r="N242"/>
      <c r="O242"/>
      <c r="P242"/>
    </row>
    <row r="243" spans="2:16" s="47" customFormat="1" x14ac:dyDescent="0.2">
      <c r="B243" s="298" t="s">
        <v>978</v>
      </c>
      <c r="C243" s="300"/>
      <c r="D243" s="299"/>
      <c r="J243"/>
      <c r="K243" s="14"/>
      <c r="L243"/>
      <c r="M243"/>
      <c r="N243"/>
      <c r="O243"/>
      <c r="P243"/>
    </row>
    <row r="244" spans="2:16" x14ac:dyDescent="0.2">
      <c r="K244" s="14"/>
    </row>
  </sheetData>
  <mergeCells count="37">
    <mergeCell ref="B242:C242"/>
    <mergeCell ref="B243:D243"/>
    <mergeCell ref="B237:C237"/>
    <mergeCell ref="B238:C238"/>
    <mergeCell ref="B239:C239"/>
    <mergeCell ref="B240:C240"/>
    <mergeCell ref="B241:C241"/>
    <mergeCell ref="B231:G231"/>
    <mergeCell ref="B233:D233"/>
    <mergeCell ref="B234:C234"/>
    <mergeCell ref="B235:C235"/>
    <mergeCell ref="B236:C236"/>
    <mergeCell ref="D226:E226"/>
    <mergeCell ref="F226:G226"/>
    <mergeCell ref="B227:G227"/>
    <mergeCell ref="B228:B229"/>
    <mergeCell ref="C228:C229"/>
    <mergeCell ref="D228:F228"/>
    <mergeCell ref="D225:E225"/>
    <mergeCell ref="F225:G225"/>
    <mergeCell ref="B219:C219"/>
    <mergeCell ref="B211:C211"/>
    <mergeCell ref="B216:C216"/>
    <mergeCell ref="B217:C217"/>
    <mergeCell ref="B218:C218"/>
    <mergeCell ref="A2:I2"/>
    <mergeCell ref="A3:I3"/>
    <mergeCell ref="A1:I1"/>
    <mergeCell ref="B202:C202"/>
    <mergeCell ref="B203:C203"/>
    <mergeCell ref="B200:D200"/>
    <mergeCell ref="B201:C201"/>
    <mergeCell ref="B194:H194"/>
    <mergeCell ref="B195:H195"/>
    <mergeCell ref="B196:H196"/>
    <mergeCell ref="B197:H197"/>
    <mergeCell ref="B198:H198"/>
  </mergeCells>
  <hyperlinks>
    <hyperlink ref="J1" location="Index!B14" display="Index" xr:uid="{6A29A355-6B89-46DE-8446-DF3E1C51612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6007E-4347-4AAC-B15A-F054BB0FBC3D}">
  <sheetPr>
    <outlinePr summaryBelow="0" summaryRight="0"/>
  </sheetPr>
  <dimension ref="A1:Q157"/>
  <sheetViews>
    <sheetView showGridLines="0" workbookViewId="0">
      <selection activeCell="C43" sqref="C43:C53"/>
    </sheetView>
  </sheetViews>
  <sheetFormatPr defaultRowHeight="12.75" x14ac:dyDescent="0.2"/>
  <cols>
    <col min="1" max="1" width="6.85546875" customWidth="1"/>
    <col min="2" max="2" width="20.5703125" customWidth="1"/>
    <col min="3" max="3" width="36.28515625" customWidth="1"/>
    <col min="4" max="4" width="17.85546875" customWidth="1"/>
    <col min="5" max="6" width="19.140625" customWidth="1"/>
    <col min="7" max="7" width="16.42578125" customWidth="1"/>
    <col min="8" max="8" width="9.5703125" customWidth="1"/>
    <col min="9" max="9" width="11.570312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682</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867</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119</v>
      </c>
      <c r="C7" s="166" t="s">
        <v>120</v>
      </c>
      <c r="D7" s="166" t="s">
        <v>17</v>
      </c>
      <c r="E7" s="167">
        <v>285600</v>
      </c>
      <c r="F7" s="168">
        <v>994.31640000000004</v>
      </c>
      <c r="G7" s="169">
        <v>8.8060330000000006E-2</v>
      </c>
      <c r="H7" s="168"/>
      <c r="J7" s="14"/>
    </row>
    <row r="8" spans="1:10" ht="25.5" x14ac:dyDescent="0.2">
      <c r="A8" s="165">
        <v>2</v>
      </c>
      <c r="B8" s="166" t="s">
        <v>111</v>
      </c>
      <c r="C8" s="166" t="s">
        <v>112</v>
      </c>
      <c r="D8" s="166" t="s">
        <v>26</v>
      </c>
      <c r="E8" s="167">
        <v>144000</v>
      </c>
      <c r="F8" s="168">
        <v>913.03200000000004</v>
      </c>
      <c r="G8" s="169">
        <v>8.0861479999999999E-2</v>
      </c>
      <c r="H8" s="168"/>
      <c r="J8" s="14"/>
    </row>
    <row r="9" spans="1:10" x14ac:dyDescent="0.2">
      <c r="A9" s="165">
        <v>3</v>
      </c>
      <c r="B9" s="166" t="s">
        <v>336</v>
      </c>
      <c r="C9" s="166" t="s">
        <v>337</v>
      </c>
      <c r="D9" s="166" t="s">
        <v>47</v>
      </c>
      <c r="E9" s="167">
        <v>55000</v>
      </c>
      <c r="F9" s="168">
        <v>842.35249999999996</v>
      </c>
      <c r="G9" s="169">
        <v>7.4601840000000003E-2</v>
      </c>
      <c r="H9" s="168"/>
      <c r="J9" s="14"/>
    </row>
    <row r="10" spans="1:10" x14ac:dyDescent="0.2">
      <c r="A10" s="165">
        <v>4</v>
      </c>
      <c r="B10" s="166" t="s">
        <v>15</v>
      </c>
      <c r="C10" s="166" t="s">
        <v>16</v>
      </c>
      <c r="D10" s="166" t="s">
        <v>17</v>
      </c>
      <c r="E10" s="167">
        <v>59850</v>
      </c>
      <c r="F10" s="168">
        <v>821.59087499999998</v>
      </c>
      <c r="G10" s="169">
        <v>7.2763120000000001E-2</v>
      </c>
      <c r="H10" s="168"/>
      <c r="J10" s="14"/>
    </row>
    <row r="11" spans="1:10" x14ac:dyDescent="0.2">
      <c r="A11" s="165">
        <v>5</v>
      </c>
      <c r="B11" s="166" t="s">
        <v>12</v>
      </c>
      <c r="C11" s="166" t="s">
        <v>13</v>
      </c>
      <c r="D11" s="166" t="s">
        <v>14</v>
      </c>
      <c r="E11" s="167">
        <v>27500</v>
      </c>
      <c r="F11" s="168">
        <v>786.72</v>
      </c>
      <c r="G11" s="169">
        <v>6.9674819999999998E-2</v>
      </c>
      <c r="H11" s="168"/>
      <c r="J11" s="14"/>
    </row>
    <row r="12" spans="1:10" ht="15" x14ac:dyDescent="0.2">
      <c r="A12" s="165">
        <v>6</v>
      </c>
      <c r="B12" s="166" t="s">
        <v>683</v>
      </c>
      <c r="C12" s="166" t="s">
        <v>684</v>
      </c>
      <c r="D12" s="166" t="s">
        <v>55</v>
      </c>
      <c r="E12" s="167">
        <v>85800</v>
      </c>
      <c r="F12" s="168">
        <v>699.82770000000005</v>
      </c>
      <c r="G12" s="169">
        <v>6.1979319999999997E-2</v>
      </c>
      <c r="H12" s="168"/>
      <c r="J12" s="62"/>
    </row>
    <row r="13" spans="1:10" x14ac:dyDescent="0.2">
      <c r="A13" s="165">
        <v>7</v>
      </c>
      <c r="B13" s="166" t="s">
        <v>685</v>
      </c>
      <c r="C13" s="166" t="s">
        <v>686</v>
      </c>
      <c r="D13" s="166" t="s">
        <v>74</v>
      </c>
      <c r="E13" s="167">
        <v>252000</v>
      </c>
      <c r="F13" s="168">
        <v>424.99799999999999</v>
      </c>
      <c r="G13" s="169">
        <v>3.7639390000000002E-2</v>
      </c>
      <c r="H13" s="168"/>
      <c r="J13" s="14"/>
    </row>
    <row r="14" spans="1:10" x14ac:dyDescent="0.2">
      <c r="A14" s="165">
        <v>8</v>
      </c>
      <c r="B14" s="166" t="s">
        <v>687</v>
      </c>
      <c r="C14" s="166" t="s">
        <v>688</v>
      </c>
      <c r="D14" s="166" t="s">
        <v>17</v>
      </c>
      <c r="E14" s="167">
        <v>2560000</v>
      </c>
      <c r="F14" s="168">
        <v>390.4</v>
      </c>
      <c r="G14" s="169">
        <v>3.4575259999999997E-2</v>
      </c>
      <c r="H14" s="168"/>
      <c r="J14" s="14" t="s">
        <v>1056</v>
      </c>
    </row>
    <row r="15" spans="1:10" ht="25.5" x14ac:dyDescent="0.2">
      <c r="A15" s="165">
        <v>9</v>
      </c>
      <c r="B15" s="166" t="s">
        <v>689</v>
      </c>
      <c r="C15" s="166" t="s">
        <v>690</v>
      </c>
      <c r="D15" s="166" t="s">
        <v>26</v>
      </c>
      <c r="E15" s="167">
        <v>15300</v>
      </c>
      <c r="F15" s="168">
        <v>389.5992</v>
      </c>
      <c r="G15" s="169">
        <v>3.4504340000000001E-2</v>
      </c>
      <c r="H15" s="168"/>
      <c r="J15" s="14"/>
    </row>
    <row r="16" spans="1:10" x14ac:dyDescent="0.2">
      <c r="A16" s="165">
        <v>10</v>
      </c>
      <c r="B16" s="166" t="s">
        <v>691</v>
      </c>
      <c r="C16" s="166" t="s">
        <v>692</v>
      </c>
      <c r="D16" s="166" t="s">
        <v>531</v>
      </c>
      <c r="E16" s="167">
        <v>53750</v>
      </c>
      <c r="F16" s="168">
        <v>292.99124999999998</v>
      </c>
      <c r="G16" s="169">
        <v>2.5948390000000002E-2</v>
      </c>
      <c r="H16" s="168"/>
      <c r="J16" s="14"/>
    </row>
    <row r="17" spans="1:10" ht="25.5" x14ac:dyDescent="0.2">
      <c r="A17" s="165">
        <v>11</v>
      </c>
      <c r="B17" s="166" t="s">
        <v>351</v>
      </c>
      <c r="C17" s="166" t="s">
        <v>352</v>
      </c>
      <c r="D17" s="166" t="s">
        <v>213</v>
      </c>
      <c r="E17" s="167">
        <v>19600</v>
      </c>
      <c r="F17" s="168">
        <v>286.12079999999997</v>
      </c>
      <c r="G17" s="169">
        <v>2.533991E-2</v>
      </c>
      <c r="H17" s="168"/>
      <c r="J17" s="14"/>
    </row>
    <row r="18" spans="1:10" x14ac:dyDescent="0.2">
      <c r="A18" s="165">
        <v>12</v>
      </c>
      <c r="B18" s="166" t="s">
        <v>489</v>
      </c>
      <c r="C18" s="166" t="s">
        <v>490</v>
      </c>
      <c r="D18" s="166" t="s">
        <v>233</v>
      </c>
      <c r="E18" s="167">
        <v>14700</v>
      </c>
      <c r="F18" s="168">
        <v>194.64269999999999</v>
      </c>
      <c r="G18" s="169">
        <v>1.7238280000000002E-2</v>
      </c>
      <c r="H18" s="168"/>
      <c r="J18" s="14"/>
    </row>
    <row r="19" spans="1:10" x14ac:dyDescent="0.2">
      <c r="A19" s="165">
        <v>13</v>
      </c>
      <c r="B19" s="166" t="s">
        <v>9</v>
      </c>
      <c r="C19" s="166" t="s">
        <v>10</v>
      </c>
      <c r="D19" s="166" t="s">
        <v>11</v>
      </c>
      <c r="E19" s="167">
        <v>4500</v>
      </c>
      <c r="F19" s="168">
        <v>165.11850000000001</v>
      </c>
      <c r="G19" s="169">
        <v>1.4623499999999999E-2</v>
      </c>
      <c r="H19" s="168"/>
      <c r="J19" s="14"/>
    </row>
    <row r="20" spans="1:10" ht="25.5" x14ac:dyDescent="0.2">
      <c r="A20" s="165">
        <v>14</v>
      </c>
      <c r="B20" s="166" t="s">
        <v>355</v>
      </c>
      <c r="C20" s="166" t="s">
        <v>356</v>
      </c>
      <c r="D20" s="166" t="s">
        <v>213</v>
      </c>
      <c r="E20" s="167">
        <v>13200</v>
      </c>
      <c r="F20" s="168">
        <v>156.51240000000001</v>
      </c>
      <c r="G20" s="169">
        <v>1.386132E-2</v>
      </c>
      <c r="H20" s="168"/>
      <c r="J20" s="14"/>
    </row>
    <row r="21" spans="1:10" x14ac:dyDescent="0.2">
      <c r="A21" s="165">
        <v>15</v>
      </c>
      <c r="B21" s="166" t="s">
        <v>389</v>
      </c>
      <c r="C21" s="166" t="s">
        <v>390</v>
      </c>
      <c r="D21" s="166" t="s">
        <v>47</v>
      </c>
      <c r="E21" s="167">
        <v>9200</v>
      </c>
      <c r="F21" s="168">
        <v>154.5968</v>
      </c>
      <c r="G21" s="169">
        <v>1.369166E-2</v>
      </c>
      <c r="H21" s="168"/>
      <c r="J21" s="14"/>
    </row>
    <row r="22" spans="1:10" ht="15" x14ac:dyDescent="0.2">
      <c r="A22" s="165">
        <v>16</v>
      </c>
      <c r="B22" s="166" t="s">
        <v>62</v>
      </c>
      <c r="C22" s="166" t="s">
        <v>63</v>
      </c>
      <c r="D22" s="166" t="s">
        <v>47</v>
      </c>
      <c r="E22" s="167">
        <v>13500</v>
      </c>
      <c r="F22" s="168">
        <v>112.09725</v>
      </c>
      <c r="G22" s="169">
        <v>9.9277500000000008E-3</v>
      </c>
      <c r="H22" s="168"/>
      <c r="J22" s="62"/>
    </row>
    <row r="23" spans="1:10" ht="51" x14ac:dyDescent="0.2">
      <c r="A23" s="165">
        <v>17</v>
      </c>
      <c r="B23" s="166" t="s">
        <v>393</v>
      </c>
      <c r="C23" s="166" t="s">
        <v>394</v>
      </c>
      <c r="D23" s="166" t="s">
        <v>395</v>
      </c>
      <c r="E23" s="167">
        <v>25000</v>
      </c>
      <c r="F23" s="168">
        <v>56</v>
      </c>
      <c r="G23" s="169">
        <v>4.95957E-3</v>
      </c>
      <c r="H23" s="168"/>
      <c r="J23" s="14"/>
    </row>
    <row r="24" spans="1:10" x14ac:dyDescent="0.2">
      <c r="A24" s="165">
        <v>18</v>
      </c>
      <c r="B24" s="166" t="s">
        <v>367</v>
      </c>
      <c r="C24" s="166" t="s">
        <v>368</v>
      </c>
      <c r="D24" s="166" t="s">
        <v>369</v>
      </c>
      <c r="E24" s="167">
        <v>9600</v>
      </c>
      <c r="F24" s="168">
        <v>40.9392</v>
      </c>
      <c r="G24" s="169">
        <v>3.6257300000000002E-3</v>
      </c>
      <c r="H24" s="168"/>
      <c r="J24" s="14"/>
    </row>
    <row r="25" spans="1:10" x14ac:dyDescent="0.2">
      <c r="A25" s="165">
        <v>19</v>
      </c>
      <c r="B25" s="166" t="s">
        <v>693</v>
      </c>
      <c r="C25" s="166" t="s">
        <v>694</v>
      </c>
      <c r="D25" s="166" t="s">
        <v>74</v>
      </c>
      <c r="E25" s="167">
        <v>16200</v>
      </c>
      <c r="F25" s="168">
        <v>36.2637</v>
      </c>
      <c r="G25" s="169">
        <v>3.2116499999999999E-3</v>
      </c>
      <c r="H25" s="168"/>
      <c r="J25" s="14"/>
    </row>
    <row r="26" spans="1:10" x14ac:dyDescent="0.2">
      <c r="A26" s="165">
        <v>20</v>
      </c>
      <c r="B26" s="166" t="s">
        <v>344</v>
      </c>
      <c r="C26" s="166" t="s">
        <v>345</v>
      </c>
      <c r="D26" s="166" t="s">
        <v>233</v>
      </c>
      <c r="E26" s="167">
        <v>875</v>
      </c>
      <c r="F26" s="168">
        <v>32.1208125</v>
      </c>
      <c r="G26" s="169">
        <v>2.8447400000000001E-3</v>
      </c>
      <c r="H26" s="168"/>
      <c r="J26" s="14"/>
    </row>
    <row r="27" spans="1:10" x14ac:dyDescent="0.2">
      <c r="A27" s="165">
        <v>21</v>
      </c>
      <c r="B27" s="166" t="s">
        <v>375</v>
      </c>
      <c r="C27" s="166" t="s">
        <v>376</v>
      </c>
      <c r="D27" s="166" t="s">
        <v>369</v>
      </c>
      <c r="E27" s="167">
        <v>600</v>
      </c>
      <c r="F27" s="168">
        <v>13.974299999999999</v>
      </c>
      <c r="G27" s="169">
        <v>1.23762E-3</v>
      </c>
      <c r="H27" s="168"/>
      <c r="J27" s="14"/>
    </row>
    <row r="28" spans="1:10" x14ac:dyDescent="0.2">
      <c r="A28" s="163"/>
      <c r="B28" s="163"/>
      <c r="C28" s="164" t="s">
        <v>150</v>
      </c>
      <c r="D28" s="163"/>
      <c r="E28" s="163" t="s">
        <v>151</v>
      </c>
      <c r="F28" s="170">
        <v>7804.2143875000002</v>
      </c>
      <c r="G28" s="171">
        <v>0.69117002000000005</v>
      </c>
      <c r="H28" s="168"/>
      <c r="J28" s="14"/>
    </row>
    <row r="29" spans="1:10" x14ac:dyDescent="0.2">
      <c r="A29" s="163"/>
      <c r="B29" s="163"/>
      <c r="C29" s="172"/>
      <c r="D29" s="163"/>
      <c r="E29" s="163"/>
      <c r="F29" s="173"/>
      <c r="G29" s="173"/>
      <c r="H29" s="168"/>
      <c r="J29" s="14"/>
    </row>
    <row r="30" spans="1:10" x14ac:dyDescent="0.2">
      <c r="A30" s="163"/>
      <c r="B30" s="163"/>
      <c r="C30" s="164" t="s">
        <v>152</v>
      </c>
      <c r="D30" s="163"/>
      <c r="E30" s="163"/>
      <c r="F30" s="163"/>
      <c r="G30" s="163"/>
      <c r="H30" s="168"/>
      <c r="J30" s="14"/>
    </row>
    <row r="31" spans="1:10" x14ac:dyDescent="0.2">
      <c r="A31" s="163"/>
      <c r="B31" s="163"/>
      <c r="C31" s="164" t="s">
        <v>150</v>
      </c>
      <c r="D31" s="163"/>
      <c r="E31" s="163" t="s">
        <v>151</v>
      </c>
      <c r="F31" s="174" t="s">
        <v>153</v>
      </c>
      <c r="G31" s="171">
        <v>0</v>
      </c>
      <c r="H31" s="168"/>
      <c r="J31" s="14"/>
    </row>
    <row r="32" spans="1:10" x14ac:dyDescent="0.2">
      <c r="A32" s="163"/>
      <c r="B32" s="163"/>
      <c r="C32" s="172"/>
      <c r="D32" s="163"/>
      <c r="E32" s="163"/>
      <c r="F32" s="173"/>
      <c r="G32" s="173"/>
      <c r="H32" s="168"/>
      <c r="J32" s="14"/>
    </row>
    <row r="33" spans="1:10" x14ac:dyDescent="0.2">
      <c r="A33" s="163"/>
      <c r="B33" s="163"/>
      <c r="C33" s="164" t="s">
        <v>154</v>
      </c>
      <c r="D33" s="163"/>
      <c r="E33" s="163"/>
      <c r="F33" s="163"/>
      <c r="G33" s="163"/>
      <c r="H33" s="168"/>
      <c r="J33" s="14"/>
    </row>
    <row r="34" spans="1:10" x14ac:dyDescent="0.2">
      <c r="A34" s="163"/>
      <c r="B34" s="163"/>
      <c r="C34" s="164" t="s">
        <v>150</v>
      </c>
      <c r="D34" s="163"/>
      <c r="E34" s="163" t="s">
        <v>151</v>
      </c>
      <c r="F34" s="174" t="s">
        <v>153</v>
      </c>
      <c r="G34" s="171">
        <v>0</v>
      </c>
      <c r="H34" s="168"/>
      <c r="J34" s="14"/>
    </row>
    <row r="35" spans="1:10" x14ac:dyDescent="0.2">
      <c r="A35" s="163"/>
      <c r="B35" s="163"/>
      <c r="C35" s="172"/>
      <c r="D35" s="163"/>
      <c r="E35" s="163"/>
      <c r="F35" s="173"/>
      <c r="G35" s="173"/>
      <c r="H35" s="168"/>
      <c r="J35" s="14"/>
    </row>
    <row r="36" spans="1:10" x14ac:dyDescent="0.2">
      <c r="A36" s="163"/>
      <c r="B36" s="163"/>
      <c r="C36" s="164" t="s">
        <v>155</v>
      </c>
      <c r="D36" s="163"/>
      <c r="E36" s="163"/>
      <c r="F36" s="163"/>
      <c r="G36" s="163"/>
      <c r="H36" s="168"/>
      <c r="J36" s="14"/>
    </row>
    <row r="37" spans="1:10" x14ac:dyDescent="0.2">
      <c r="A37" s="163"/>
      <c r="B37" s="163"/>
      <c r="C37" s="164" t="s">
        <v>150</v>
      </c>
      <c r="D37" s="163"/>
      <c r="E37" s="163" t="s">
        <v>151</v>
      </c>
      <c r="F37" s="174" t="s">
        <v>153</v>
      </c>
      <c r="G37" s="171">
        <v>0</v>
      </c>
      <c r="H37" s="168"/>
      <c r="J37" s="14"/>
    </row>
    <row r="38" spans="1:10" x14ac:dyDescent="0.2">
      <c r="A38" s="163"/>
      <c r="B38" s="163"/>
      <c r="C38" s="172"/>
      <c r="D38" s="163"/>
      <c r="E38" s="163"/>
      <c r="F38" s="173"/>
      <c r="G38" s="173"/>
      <c r="H38" s="168"/>
      <c r="J38" s="14"/>
    </row>
    <row r="39" spans="1:10" x14ac:dyDescent="0.2">
      <c r="A39" s="163"/>
      <c r="B39" s="163"/>
      <c r="C39" s="164" t="s">
        <v>156</v>
      </c>
      <c r="D39" s="163"/>
      <c r="E39" s="163"/>
      <c r="F39" s="173"/>
      <c r="G39" s="173"/>
      <c r="H39" s="168"/>
      <c r="J39" s="14"/>
    </row>
    <row r="40" spans="1:10" x14ac:dyDescent="0.2">
      <c r="A40" s="163"/>
      <c r="B40" s="163"/>
      <c r="C40" s="164" t="s">
        <v>150</v>
      </c>
      <c r="D40" s="163"/>
      <c r="E40" s="163" t="s">
        <v>151</v>
      </c>
      <c r="F40" s="174" t="s">
        <v>153</v>
      </c>
      <c r="G40" s="171">
        <v>0</v>
      </c>
      <c r="H40" s="168"/>
      <c r="J40" s="14"/>
    </row>
    <row r="41" spans="1:10" x14ac:dyDescent="0.2">
      <c r="A41" s="163"/>
      <c r="B41" s="163"/>
      <c r="C41" s="172"/>
      <c r="D41" s="163"/>
      <c r="E41" s="163"/>
      <c r="F41" s="173"/>
      <c r="G41" s="173"/>
      <c r="H41" s="168"/>
      <c r="J41" s="14"/>
    </row>
    <row r="42" spans="1:10" x14ac:dyDescent="0.2">
      <c r="A42" s="163"/>
      <c r="B42" s="163"/>
      <c r="C42" s="164" t="s">
        <v>157</v>
      </c>
      <c r="D42" s="163"/>
      <c r="E42" s="163"/>
      <c r="F42" s="173"/>
      <c r="G42" s="173"/>
      <c r="H42" s="168"/>
      <c r="J42" s="14"/>
    </row>
    <row r="43" spans="1:10" x14ac:dyDescent="0.2">
      <c r="A43" s="165">
        <v>1</v>
      </c>
      <c r="B43" s="166"/>
      <c r="C43" s="166" t="s">
        <v>932</v>
      </c>
      <c r="D43" s="166" t="s">
        <v>695</v>
      </c>
      <c r="E43" s="167">
        <v>-600</v>
      </c>
      <c r="F43" s="168">
        <v>-13.943099999999999</v>
      </c>
      <c r="G43" s="169">
        <f>F43/$F$117</f>
        <v>-1.2348523217103752E-3</v>
      </c>
      <c r="H43" s="168"/>
      <c r="J43" s="14"/>
    </row>
    <row r="44" spans="1:10" ht="25.5" x14ac:dyDescent="0.2">
      <c r="A44" s="165">
        <v>2</v>
      </c>
      <c r="B44" s="166"/>
      <c r="C44" s="166" t="s">
        <v>942</v>
      </c>
      <c r="D44" s="166" t="s">
        <v>695</v>
      </c>
      <c r="E44" s="167">
        <v>-875</v>
      </c>
      <c r="F44" s="168">
        <v>-32.397312499999998</v>
      </c>
      <c r="G44" s="169">
        <f t="shared" ref="G44:G63" si="0">F44/$F$117</f>
        <v>-2.8692253916131681E-3</v>
      </c>
      <c r="H44" s="168"/>
      <c r="J44" s="14"/>
    </row>
    <row r="45" spans="1:10" x14ac:dyDescent="0.2">
      <c r="A45" s="165">
        <v>3</v>
      </c>
      <c r="B45" s="166"/>
      <c r="C45" s="166" t="s">
        <v>943</v>
      </c>
      <c r="D45" s="166" t="s">
        <v>695</v>
      </c>
      <c r="E45" s="167">
        <v>-16200</v>
      </c>
      <c r="F45" s="168">
        <v>-36.490499999999997</v>
      </c>
      <c r="G45" s="169">
        <f t="shared" si="0"/>
        <v>-3.2317331615904963E-3</v>
      </c>
      <c r="H45" s="168"/>
      <c r="J45" s="14"/>
    </row>
    <row r="46" spans="1:10" x14ac:dyDescent="0.2">
      <c r="A46" s="165">
        <v>4</v>
      </c>
      <c r="B46" s="166"/>
      <c r="C46" s="166" t="s">
        <v>944</v>
      </c>
      <c r="D46" s="166" t="s">
        <v>695</v>
      </c>
      <c r="E46" s="167">
        <v>-9600</v>
      </c>
      <c r="F46" s="168">
        <v>-40.463999999999999</v>
      </c>
      <c r="G46" s="169">
        <f t="shared" si="0"/>
        <v>-3.5836409654731462E-3</v>
      </c>
      <c r="H46" s="168"/>
      <c r="J46" s="14"/>
    </row>
    <row r="47" spans="1:10" x14ac:dyDescent="0.2">
      <c r="A47" s="165">
        <v>5</v>
      </c>
      <c r="B47" s="166"/>
      <c r="C47" s="166" t="s">
        <v>945</v>
      </c>
      <c r="D47" s="166" t="s">
        <v>695</v>
      </c>
      <c r="E47" s="167">
        <v>-25000</v>
      </c>
      <c r="F47" s="168">
        <v>-56.325000000000003</v>
      </c>
      <c r="G47" s="169">
        <f t="shared" si="0"/>
        <v>-4.9883495793859971E-3</v>
      </c>
      <c r="H47" s="168"/>
      <c r="J47" s="14"/>
    </row>
    <row r="48" spans="1:10" x14ac:dyDescent="0.2">
      <c r="A48" s="165">
        <v>6</v>
      </c>
      <c r="B48" s="166"/>
      <c r="C48" s="166" t="s">
        <v>946</v>
      </c>
      <c r="D48" s="166" t="s">
        <v>695</v>
      </c>
      <c r="E48" s="167">
        <v>-13500</v>
      </c>
      <c r="F48" s="168">
        <v>-113.10299999999999</v>
      </c>
      <c r="G48" s="169">
        <f t="shared" si="0"/>
        <v>-1.0016818508252008E-2</v>
      </c>
      <c r="H48" s="168"/>
      <c r="J48" s="14"/>
    </row>
    <row r="49" spans="1:10" x14ac:dyDescent="0.2">
      <c r="A49" s="165">
        <v>7</v>
      </c>
      <c r="B49" s="166"/>
      <c r="C49" s="166" t="s">
        <v>940</v>
      </c>
      <c r="D49" s="166" t="s">
        <v>695</v>
      </c>
      <c r="E49" s="167">
        <v>-9200</v>
      </c>
      <c r="F49" s="168">
        <v>-155.8526</v>
      </c>
      <c r="G49" s="169">
        <f t="shared" si="0"/>
        <v>-1.380288063304419E-2</v>
      </c>
      <c r="H49" s="168"/>
      <c r="J49" s="14"/>
    </row>
    <row r="50" spans="1:10" x14ac:dyDescent="0.2">
      <c r="A50" s="165">
        <v>8</v>
      </c>
      <c r="B50" s="166"/>
      <c r="C50" s="166" t="s">
        <v>925</v>
      </c>
      <c r="D50" s="166" t="s">
        <v>695</v>
      </c>
      <c r="E50" s="167">
        <v>-13200</v>
      </c>
      <c r="F50" s="168">
        <v>-157.9248</v>
      </c>
      <c r="G50" s="169">
        <f t="shared" si="0"/>
        <v>-1.3986402301901778E-2</v>
      </c>
      <c r="H50" s="168"/>
      <c r="J50" s="14"/>
    </row>
    <row r="51" spans="1:10" x14ac:dyDescent="0.2">
      <c r="A51" s="165">
        <v>9</v>
      </c>
      <c r="B51" s="166"/>
      <c r="C51" s="166" t="s">
        <v>912</v>
      </c>
      <c r="D51" s="166" t="s">
        <v>695</v>
      </c>
      <c r="E51" s="167">
        <v>-4500</v>
      </c>
      <c r="F51" s="168">
        <v>-165.25575000000001</v>
      </c>
      <c r="G51" s="169">
        <f t="shared" si="0"/>
        <v>-1.4635658251284819E-2</v>
      </c>
      <c r="H51" s="168"/>
      <c r="J51" s="14"/>
    </row>
    <row r="52" spans="1:10" x14ac:dyDescent="0.2">
      <c r="A52" s="165">
        <v>10</v>
      </c>
      <c r="B52" s="166"/>
      <c r="C52" s="166" t="s">
        <v>926</v>
      </c>
      <c r="D52" s="166" t="s">
        <v>695</v>
      </c>
      <c r="E52" s="167">
        <v>-14700</v>
      </c>
      <c r="F52" s="168">
        <v>-195.84075000000001</v>
      </c>
      <c r="G52" s="169">
        <f t="shared" si="0"/>
        <v>-1.7344378568826244E-2</v>
      </c>
      <c r="H52" s="168"/>
      <c r="J52" s="14"/>
    </row>
    <row r="53" spans="1:10" ht="25.5" x14ac:dyDescent="0.2">
      <c r="A53" s="165">
        <v>11</v>
      </c>
      <c r="B53" s="166"/>
      <c r="C53" s="166" t="s">
        <v>918</v>
      </c>
      <c r="D53" s="166" t="s">
        <v>695</v>
      </c>
      <c r="E53" s="167">
        <v>-19600</v>
      </c>
      <c r="F53" s="168">
        <v>-287.61040000000003</v>
      </c>
      <c r="G53" s="169">
        <f t="shared" si="0"/>
        <v>-2.5471836979441428E-2</v>
      </c>
      <c r="H53" s="168"/>
      <c r="J53" s="14"/>
    </row>
    <row r="54" spans="1:10" x14ac:dyDescent="0.2">
      <c r="A54" s="165">
        <v>12</v>
      </c>
      <c r="B54" s="166"/>
      <c r="C54" s="166" t="s">
        <v>947</v>
      </c>
      <c r="D54" s="166" t="s">
        <v>695</v>
      </c>
      <c r="E54" s="167">
        <v>-53750</v>
      </c>
      <c r="F54" s="168">
        <v>-295.705625</v>
      </c>
      <c r="G54" s="169">
        <f t="shared" si="0"/>
        <v>-2.6188779939473116E-2</v>
      </c>
      <c r="H54" s="168"/>
      <c r="J54" s="14"/>
    </row>
    <row r="55" spans="1:10" x14ac:dyDescent="0.2">
      <c r="A55" s="165">
        <v>13</v>
      </c>
      <c r="B55" s="166"/>
      <c r="C55" s="166" t="s">
        <v>920</v>
      </c>
      <c r="D55" s="166" t="s">
        <v>695</v>
      </c>
      <c r="E55" s="167">
        <v>-15300</v>
      </c>
      <c r="F55" s="168">
        <v>-391.48874999999998</v>
      </c>
      <c r="G55" s="169">
        <f t="shared" si="0"/>
        <v>-3.4671686487294268E-2</v>
      </c>
      <c r="H55" s="168"/>
      <c r="J55" s="14"/>
    </row>
    <row r="56" spans="1:10" ht="25.5" x14ac:dyDescent="0.2">
      <c r="A56" s="165">
        <v>14</v>
      </c>
      <c r="B56" s="166"/>
      <c r="C56" s="166" t="s">
        <v>897</v>
      </c>
      <c r="D56" s="166" t="s">
        <v>695</v>
      </c>
      <c r="E56" s="167">
        <v>-2560000</v>
      </c>
      <c r="F56" s="168">
        <v>-394.24</v>
      </c>
      <c r="G56" s="169">
        <f t="shared" si="0"/>
        <v>-3.4915347326713454E-2</v>
      </c>
      <c r="H56" s="168"/>
      <c r="J56" s="14"/>
    </row>
    <row r="57" spans="1:10" x14ac:dyDescent="0.2">
      <c r="A57" s="165">
        <v>15</v>
      </c>
      <c r="B57" s="166"/>
      <c r="C57" s="166" t="s">
        <v>948</v>
      </c>
      <c r="D57" s="166" t="s">
        <v>695</v>
      </c>
      <c r="E57" s="167">
        <v>-252000</v>
      </c>
      <c r="F57" s="168">
        <v>-426.51</v>
      </c>
      <c r="G57" s="169">
        <f t="shared" si="0"/>
        <v>-3.7773297454130876E-2</v>
      </c>
      <c r="H57" s="168"/>
      <c r="J57" s="14"/>
    </row>
    <row r="58" spans="1:10" x14ac:dyDescent="0.2">
      <c r="A58" s="165">
        <v>16</v>
      </c>
      <c r="B58" s="166"/>
      <c r="C58" s="166" t="s">
        <v>921</v>
      </c>
      <c r="D58" s="166" t="s">
        <v>695</v>
      </c>
      <c r="E58" s="167">
        <v>-85800</v>
      </c>
      <c r="F58" s="168">
        <v>-706.43430000000001</v>
      </c>
      <c r="G58" s="169">
        <f t="shared" si="0"/>
        <v>-6.2564425091324302E-2</v>
      </c>
      <c r="H58" s="168"/>
      <c r="J58" s="14"/>
    </row>
    <row r="59" spans="1:10" x14ac:dyDescent="0.2">
      <c r="A59" s="165">
        <v>17</v>
      </c>
      <c r="B59" s="166"/>
      <c r="C59" s="166" t="s">
        <v>909</v>
      </c>
      <c r="D59" s="166" t="s">
        <v>695</v>
      </c>
      <c r="E59" s="167">
        <v>-27500</v>
      </c>
      <c r="F59" s="168">
        <v>-792.24749999999995</v>
      </c>
      <c r="G59" s="169">
        <f t="shared" si="0"/>
        <v>-7.0164358338119973E-2</v>
      </c>
      <c r="H59" s="168"/>
      <c r="J59" s="14"/>
    </row>
    <row r="60" spans="1:10" x14ac:dyDescent="0.2">
      <c r="A60" s="165">
        <v>18</v>
      </c>
      <c r="B60" s="166"/>
      <c r="C60" s="166" t="s">
        <v>903</v>
      </c>
      <c r="D60" s="166" t="s">
        <v>695</v>
      </c>
      <c r="E60" s="167">
        <v>-59850</v>
      </c>
      <c r="F60" s="168">
        <v>-826.46865000000003</v>
      </c>
      <c r="G60" s="169">
        <f t="shared" si="0"/>
        <v>-7.3195109500278965E-2</v>
      </c>
      <c r="H60" s="168"/>
      <c r="J60" s="14"/>
    </row>
    <row r="61" spans="1:10" x14ac:dyDescent="0.2">
      <c r="A61" s="165">
        <v>19</v>
      </c>
      <c r="B61" s="166"/>
      <c r="C61" s="166" t="s">
        <v>910</v>
      </c>
      <c r="D61" s="166" t="s">
        <v>695</v>
      </c>
      <c r="E61" s="167">
        <v>-55000</v>
      </c>
      <c r="F61" s="168">
        <v>-846.86249999999995</v>
      </c>
      <c r="G61" s="169">
        <f t="shared" si="0"/>
        <v>-7.5001264015495311E-2</v>
      </c>
      <c r="H61" s="168"/>
      <c r="J61" s="14"/>
    </row>
    <row r="62" spans="1:10" x14ac:dyDescent="0.2">
      <c r="A62" s="165">
        <v>20</v>
      </c>
      <c r="B62" s="166"/>
      <c r="C62" s="166" t="s">
        <v>915</v>
      </c>
      <c r="D62" s="166" t="s">
        <v>695</v>
      </c>
      <c r="E62" s="167">
        <v>-144000</v>
      </c>
      <c r="F62" s="168">
        <v>-917.78399999999999</v>
      </c>
      <c r="G62" s="169">
        <f t="shared" si="0"/>
        <v>-8.1282333428623121E-2</v>
      </c>
      <c r="H62" s="168"/>
      <c r="J62" s="14"/>
    </row>
    <row r="63" spans="1:10" x14ac:dyDescent="0.2">
      <c r="A63" s="165">
        <v>21</v>
      </c>
      <c r="B63" s="166"/>
      <c r="C63" s="166" t="s">
        <v>949</v>
      </c>
      <c r="D63" s="166" t="s">
        <v>695</v>
      </c>
      <c r="E63" s="167">
        <v>-285600</v>
      </c>
      <c r="F63" s="168">
        <v>-998.17200000000003</v>
      </c>
      <c r="G63" s="169">
        <f t="shared" si="0"/>
        <v>-8.8401790969460797E-2</v>
      </c>
      <c r="H63" s="168"/>
      <c r="J63" s="14"/>
    </row>
    <row r="64" spans="1:10" x14ac:dyDescent="0.2">
      <c r="A64" s="163"/>
      <c r="B64" s="163"/>
      <c r="C64" s="164" t="s">
        <v>150</v>
      </c>
      <c r="D64" s="163"/>
      <c r="E64" s="163" t="s">
        <v>151</v>
      </c>
      <c r="F64" s="170">
        <v>-7851.1205375</v>
      </c>
      <c r="G64" s="171">
        <v>-0.69532417999999996</v>
      </c>
      <c r="H64" s="168"/>
      <c r="J64" s="14"/>
    </row>
    <row r="65" spans="1:10" x14ac:dyDescent="0.2">
      <c r="A65" s="163"/>
      <c r="B65" s="163"/>
      <c r="C65" s="172"/>
      <c r="D65" s="163"/>
      <c r="E65" s="163"/>
      <c r="F65" s="173"/>
      <c r="G65" s="173"/>
      <c r="H65" s="168"/>
      <c r="J65" s="14"/>
    </row>
    <row r="66" spans="1:10" x14ac:dyDescent="0.2">
      <c r="A66" s="163"/>
      <c r="B66" s="163"/>
      <c r="C66" s="164" t="s">
        <v>158</v>
      </c>
      <c r="D66" s="163"/>
      <c r="E66" s="163"/>
      <c r="F66" s="170">
        <f>F28</f>
        <v>7804.2143875000002</v>
      </c>
      <c r="G66" s="171">
        <f>G28</f>
        <v>0.69117002000000005</v>
      </c>
      <c r="H66" s="168"/>
      <c r="J66" s="14"/>
    </row>
    <row r="67" spans="1:10" x14ac:dyDescent="0.2">
      <c r="A67" s="163"/>
      <c r="B67" s="163"/>
      <c r="C67" s="172"/>
      <c r="D67" s="163"/>
      <c r="E67" s="163"/>
      <c r="F67" s="173"/>
      <c r="G67" s="173"/>
      <c r="H67" s="168"/>
      <c r="J67" s="14"/>
    </row>
    <row r="68" spans="1:10" x14ac:dyDescent="0.2">
      <c r="A68" s="163"/>
      <c r="B68" s="163"/>
      <c r="C68" s="164" t="s">
        <v>159</v>
      </c>
      <c r="D68" s="163"/>
      <c r="E68" s="163"/>
      <c r="F68" s="173"/>
      <c r="G68" s="173"/>
      <c r="H68" s="168"/>
      <c r="J68" s="14"/>
    </row>
    <row r="69" spans="1:10" ht="25.5" x14ac:dyDescent="0.2">
      <c r="A69" s="163"/>
      <c r="B69" s="163"/>
      <c r="C69" s="164" t="s">
        <v>8</v>
      </c>
      <c r="D69" s="163"/>
      <c r="E69" s="163"/>
      <c r="F69" s="173"/>
      <c r="G69" s="173"/>
      <c r="H69" s="168"/>
      <c r="J69" s="14"/>
    </row>
    <row r="70" spans="1:10" x14ac:dyDescent="0.2">
      <c r="A70" s="163"/>
      <c r="B70" s="163"/>
      <c r="C70" s="164" t="s">
        <v>150</v>
      </c>
      <c r="D70" s="163"/>
      <c r="E70" s="163" t="s">
        <v>151</v>
      </c>
      <c r="F70" s="174" t="s">
        <v>153</v>
      </c>
      <c r="G70" s="171">
        <v>0</v>
      </c>
      <c r="H70" s="168"/>
      <c r="J70" s="14"/>
    </row>
    <row r="71" spans="1:10" x14ac:dyDescent="0.2">
      <c r="A71" s="163"/>
      <c r="B71" s="163"/>
      <c r="C71" s="172"/>
      <c r="D71" s="163"/>
      <c r="E71" s="163"/>
      <c r="F71" s="173"/>
      <c r="G71" s="173"/>
      <c r="H71" s="168"/>
      <c r="J71" s="14"/>
    </row>
    <row r="72" spans="1:10" x14ac:dyDescent="0.2">
      <c r="A72" s="163"/>
      <c r="B72" s="163"/>
      <c r="C72" s="164" t="s">
        <v>160</v>
      </c>
      <c r="D72" s="163"/>
      <c r="E72" s="163"/>
      <c r="F72" s="163"/>
      <c r="G72" s="163"/>
      <c r="H72" s="168"/>
      <c r="J72" s="14"/>
    </row>
    <row r="73" spans="1:10" x14ac:dyDescent="0.2">
      <c r="A73" s="163"/>
      <c r="B73" s="163"/>
      <c r="C73" s="164" t="s">
        <v>150</v>
      </c>
      <c r="D73" s="163"/>
      <c r="E73" s="163" t="s">
        <v>151</v>
      </c>
      <c r="F73" s="174" t="s">
        <v>153</v>
      </c>
      <c r="G73" s="171">
        <v>0</v>
      </c>
      <c r="H73" s="168"/>
      <c r="J73" s="14"/>
    </row>
    <row r="74" spans="1:10" x14ac:dyDescent="0.2">
      <c r="A74" s="163"/>
      <c r="B74" s="163"/>
      <c r="C74" s="172"/>
      <c r="D74" s="163"/>
      <c r="E74" s="163"/>
      <c r="F74" s="173"/>
      <c r="G74" s="173"/>
      <c r="H74" s="168"/>
      <c r="J74" s="14"/>
    </row>
    <row r="75" spans="1:10" x14ac:dyDescent="0.2">
      <c r="A75" s="163"/>
      <c r="B75" s="163"/>
      <c r="C75" s="164" t="s">
        <v>161</v>
      </c>
      <c r="D75" s="163"/>
      <c r="E75" s="163"/>
      <c r="F75" s="163"/>
      <c r="G75" s="163"/>
      <c r="H75" s="168"/>
      <c r="J75" s="14"/>
    </row>
    <row r="76" spans="1:10" ht="25.5" x14ac:dyDescent="0.2">
      <c r="A76" s="165">
        <v>1</v>
      </c>
      <c r="B76" s="166" t="s">
        <v>663</v>
      </c>
      <c r="C76" s="166" t="s">
        <v>995</v>
      </c>
      <c r="D76" s="166" t="s">
        <v>660</v>
      </c>
      <c r="E76" s="167">
        <v>500000</v>
      </c>
      <c r="F76" s="168">
        <v>504.39499999999998</v>
      </c>
      <c r="G76" s="169">
        <v>4.4671080000000002E-2</v>
      </c>
      <c r="H76" s="168">
        <v>7.1771000000000003</v>
      </c>
      <c r="J76" s="14"/>
    </row>
    <row r="77" spans="1:10" x14ac:dyDescent="0.2">
      <c r="A77" s="165">
        <v>2</v>
      </c>
      <c r="B77" s="166" t="s">
        <v>696</v>
      </c>
      <c r="C77" s="166" t="s">
        <v>994</v>
      </c>
      <c r="D77" s="166" t="s">
        <v>660</v>
      </c>
      <c r="E77" s="167">
        <v>500000</v>
      </c>
      <c r="F77" s="168">
        <v>503.18450000000001</v>
      </c>
      <c r="G77" s="169">
        <v>4.4563869999999998E-2</v>
      </c>
      <c r="H77" s="168">
        <v>7.1581000000000001</v>
      </c>
      <c r="J77" s="14"/>
    </row>
    <row r="78" spans="1:10" x14ac:dyDescent="0.2">
      <c r="A78" s="163"/>
      <c r="B78" s="163"/>
      <c r="C78" s="164" t="s">
        <v>150</v>
      </c>
      <c r="D78" s="163"/>
      <c r="E78" s="163" t="s">
        <v>151</v>
      </c>
      <c r="F78" s="170">
        <v>1007.5795000000001</v>
      </c>
      <c r="G78" s="171">
        <v>8.9234949999999993E-2</v>
      </c>
      <c r="H78" s="168"/>
      <c r="J78" s="14"/>
    </row>
    <row r="79" spans="1:10" x14ac:dyDescent="0.2">
      <c r="A79" s="163"/>
      <c r="B79" s="163"/>
      <c r="C79" s="172"/>
      <c r="D79" s="163"/>
      <c r="E79" s="163"/>
      <c r="F79" s="173"/>
      <c r="G79" s="173"/>
      <c r="H79" s="168"/>
      <c r="J79" s="14"/>
    </row>
    <row r="80" spans="1:10" x14ac:dyDescent="0.2">
      <c r="A80" s="163"/>
      <c r="B80" s="163"/>
      <c r="C80" s="164" t="s">
        <v>162</v>
      </c>
      <c r="D80" s="163"/>
      <c r="E80" s="163"/>
      <c r="F80" s="173"/>
      <c r="G80" s="173"/>
      <c r="H80" s="168"/>
      <c r="J80" s="14"/>
    </row>
    <row r="81" spans="1:10" x14ac:dyDescent="0.2">
      <c r="A81" s="163"/>
      <c r="B81" s="163"/>
      <c r="C81" s="164" t="s">
        <v>150</v>
      </c>
      <c r="D81" s="163"/>
      <c r="E81" s="163" t="s">
        <v>151</v>
      </c>
      <c r="F81" s="174" t="s">
        <v>153</v>
      </c>
      <c r="G81" s="171">
        <v>0</v>
      </c>
      <c r="H81" s="168"/>
      <c r="J81" s="14"/>
    </row>
    <row r="82" spans="1:10" x14ac:dyDescent="0.2">
      <c r="A82" s="163"/>
      <c r="B82" s="163"/>
      <c r="C82" s="172"/>
      <c r="D82" s="163"/>
      <c r="E82" s="163"/>
      <c r="F82" s="173"/>
      <c r="G82" s="173"/>
      <c r="H82" s="168"/>
      <c r="J82" s="14"/>
    </row>
    <row r="83" spans="1:10" x14ac:dyDescent="0.2">
      <c r="A83" s="163"/>
      <c r="B83" s="163"/>
      <c r="C83" s="164" t="s">
        <v>163</v>
      </c>
      <c r="D83" s="163"/>
      <c r="E83" s="163"/>
      <c r="F83" s="170">
        <v>1007.5795000000001</v>
      </c>
      <c r="G83" s="171">
        <v>8.9234949999999993E-2</v>
      </c>
      <c r="H83" s="168"/>
      <c r="J83" s="14"/>
    </row>
    <row r="84" spans="1:10" x14ac:dyDescent="0.2">
      <c r="A84" s="163"/>
      <c r="B84" s="163"/>
      <c r="C84" s="172"/>
      <c r="D84" s="163"/>
      <c r="E84" s="163"/>
      <c r="F84" s="173"/>
      <c r="G84" s="173"/>
      <c r="H84" s="168"/>
      <c r="J84" s="14"/>
    </row>
    <row r="85" spans="1:10" x14ac:dyDescent="0.2">
      <c r="A85" s="163"/>
      <c r="B85" s="163"/>
      <c r="C85" s="164" t="s">
        <v>164</v>
      </c>
      <c r="D85" s="163"/>
      <c r="E85" s="163"/>
      <c r="F85" s="173"/>
      <c r="G85" s="173"/>
      <c r="H85" s="168"/>
      <c r="J85" s="14"/>
    </row>
    <row r="86" spans="1:10" x14ac:dyDescent="0.2">
      <c r="A86" s="163"/>
      <c r="B86" s="163"/>
      <c r="C86" s="164" t="s">
        <v>165</v>
      </c>
      <c r="D86" s="163"/>
      <c r="E86" s="163"/>
      <c r="F86" s="173"/>
      <c r="G86" s="173"/>
      <c r="H86" s="168"/>
      <c r="J86" s="14"/>
    </row>
    <row r="87" spans="1:10" x14ac:dyDescent="0.2">
      <c r="A87" s="163"/>
      <c r="B87" s="163"/>
      <c r="C87" s="164" t="s">
        <v>150</v>
      </c>
      <c r="D87" s="163"/>
      <c r="E87" s="163" t="s">
        <v>151</v>
      </c>
      <c r="F87" s="174" t="s">
        <v>153</v>
      </c>
      <c r="G87" s="171">
        <v>0</v>
      </c>
      <c r="H87" s="168"/>
      <c r="J87" s="14"/>
    </row>
    <row r="88" spans="1:10" x14ac:dyDescent="0.2">
      <c r="A88" s="163"/>
      <c r="B88" s="163"/>
      <c r="C88" s="172"/>
      <c r="D88" s="163"/>
      <c r="E88" s="163"/>
      <c r="F88" s="173"/>
      <c r="G88" s="173"/>
      <c r="H88" s="168"/>
      <c r="J88" s="14"/>
    </row>
    <row r="89" spans="1:10" x14ac:dyDescent="0.2">
      <c r="A89" s="163"/>
      <c r="B89" s="163"/>
      <c r="C89" s="164" t="s">
        <v>166</v>
      </c>
      <c r="D89" s="163"/>
      <c r="E89" s="163"/>
      <c r="F89" s="173"/>
      <c r="G89" s="173"/>
      <c r="H89" s="168"/>
      <c r="J89" s="14"/>
    </row>
    <row r="90" spans="1:10" x14ac:dyDescent="0.2">
      <c r="A90" s="163"/>
      <c r="B90" s="163"/>
      <c r="C90" s="164" t="s">
        <v>150</v>
      </c>
      <c r="D90" s="163"/>
      <c r="E90" s="163" t="s">
        <v>151</v>
      </c>
      <c r="F90" s="174" t="s">
        <v>153</v>
      </c>
      <c r="G90" s="171">
        <v>0</v>
      </c>
      <c r="H90" s="168"/>
      <c r="J90" s="14"/>
    </row>
    <row r="91" spans="1:10" x14ac:dyDescent="0.2">
      <c r="A91" s="163"/>
      <c r="B91" s="163"/>
      <c r="C91" s="172"/>
      <c r="D91" s="163"/>
      <c r="E91" s="163"/>
      <c r="F91" s="173"/>
      <c r="G91" s="173"/>
      <c r="H91" s="168"/>
      <c r="J91" s="14"/>
    </row>
    <row r="92" spans="1:10" x14ac:dyDescent="0.2">
      <c r="A92" s="163"/>
      <c r="B92" s="163"/>
      <c r="C92" s="164" t="s">
        <v>167</v>
      </c>
      <c r="D92" s="163"/>
      <c r="E92" s="163"/>
      <c r="F92" s="173"/>
      <c r="G92" s="173"/>
      <c r="H92" s="168"/>
      <c r="J92" s="14"/>
    </row>
    <row r="93" spans="1:10" x14ac:dyDescent="0.2">
      <c r="A93" s="165">
        <v>1</v>
      </c>
      <c r="B93" s="166" t="s">
        <v>697</v>
      </c>
      <c r="C93" s="166" t="s">
        <v>992</v>
      </c>
      <c r="D93" s="166" t="s">
        <v>660</v>
      </c>
      <c r="E93" s="167">
        <v>500000</v>
      </c>
      <c r="F93" s="168">
        <v>489.80950000000001</v>
      </c>
      <c r="G93" s="169">
        <v>4.3379330000000001E-2</v>
      </c>
      <c r="H93" s="168">
        <v>6.9036</v>
      </c>
      <c r="J93" s="14"/>
    </row>
    <row r="94" spans="1:10" x14ac:dyDescent="0.2">
      <c r="A94" s="165">
        <v>2</v>
      </c>
      <c r="B94" s="166" t="s">
        <v>698</v>
      </c>
      <c r="C94" s="166" t="s">
        <v>993</v>
      </c>
      <c r="D94" s="166" t="s">
        <v>660</v>
      </c>
      <c r="E94" s="167">
        <v>500000</v>
      </c>
      <c r="F94" s="168">
        <v>487.77199999999999</v>
      </c>
      <c r="G94" s="169">
        <v>4.3198889999999997E-2</v>
      </c>
      <c r="H94" s="168">
        <v>6.9851000000000001</v>
      </c>
      <c r="J94" s="14"/>
    </row>
    <row r="95" spans="1:10" x14ac:dyDescent="0.2">
      <c r="A95" s="165">
        <v>3</v>
      </c>
      <c r="B95" s="166" t="s">
        <v>699</v>
      </c>
      <c r="C95" s="166" t="s">
        <v>991</v>
      </c>
      <c r="D95" s="166" t="s">
        <v>660</v>
      </c>
      <c r="E95" s="167">
        <v>500000</v>
      </c>
      <c r="F95" s="168">
        <v>487.15300000000002</v>
      </c>
      <c r="G95" s="169">
        <v>4.314407E-2</v>
      </c>
      <c r="H95" s="168">
        <v>6.9749999999999996</v>
      </c>
      <c r="J95" s="14"/>
    </row>
    <row r="96" spans="1:10" x14ac:dyDescent="0.2">
      <c r="A96" s="163"/>
      <c r="B96" s="163"/>
      <c r="C96" s="164" t="s">
        <v>150</v>
      </c>
      <c r="D96" s="163"/>
      <c r="E96" s="163" t="s">
        <v>151</v>
      </c>
      <c r="F96" s="170">
        <v>1464.7345</v>
      </c>
      <c r="G96" s="171">
        <v>0.12972228999999999</v>
      </c>
      <c r="H96" s="168"/>
      <c r="J96" s="14"/>
    </row>
    <row r="97" spans="1:10" x14ac:dyDescent="0.2">
      <c r="A97" s="163"/>
      <c r="B97" s="163"/>
      <c r="C97" s="172"/>
      <c r="D97" s="163"/>
      <c r="E97" s="163"/>
      <c r="F97" s="173"/>
      <c r="G97" s="173"/>
      <c r="H97" s="168"/>
      <c r="J97" s="14"/>
    </row>
    <row r="98" spans="1:10" x14ac:dyDescent="0.2">
      <c r="A98" s="163"/>
      <c r="B98" s="163"/>
      <c r="C98" s="164" t="s">
        <v>168</v>
      </c>
      <c r="D98" s="163"/>
      <c r="E98" s="163"/>
      <c r="F98" s="173"/>
      <c r="G98" s="173"/>
      <c r="H98" s="168"/>
      <c r="J98" s="14"/>
    </row>
    <row r="99" spans="1:10" x14ac:dyDescent="0.2">
      <c r="A99" s="165">
        <v>1</v>
      </c>
      <c r="B99" s="166"/>
      <c r="C99" s="166" t="s">
        <v>169</v>
      </c>
      <c r="D99" s="166"/>
      <c r="E99" s="175"/>
      <c r="F99" s="168">
        <v>1382.1663656010001</v>
      </c>
      <c r="G99" s="169">
        <v>0.12240975</v>
      </c>
      <c r="H99" s="176">
        <v>6.6416448321270405</v>
      </c>
      <c r="J99" s="14"/>
    </row>
    <row r="100" spans="1:10" x14ac:dyDescent="0.2">
      <c r="A100" s="163"/>
      <c r="B100" s="163"/>
      <c r="C100" s="164" t="s">
        <v>150</v>
      </c>
      <c r="D100" s="163"/>
      <c r="E100" s="163" t="s">
        <v>151</v>
      </c>
      <c r="F100" s="170">
        <v>1382.1663656010001</v>
      </c>
      <c r="G100" s="171">
        <v>0.12240975</v>
      </c>
      <c r="H100" s="168"/>
      <c r="J100" s="14"/>
    </row>
    <row r="101" spans="1:10" x14ac:dyDescent="0.2">
      <c r="A101" s="163"/>
      <c r="B101" s="163"/>
      <c r="C101" s="172"/>
      <c r="D101" s="163"/>
      <c r="E101" s="163"/>
      <c r="F101" s="173"/>
      <c r="G101" s="173"/>
      <c r="H101" s="168"/>
      <c r="J101" s="14"/>
    </row>
    <row r="102" spans="1:10" x14ac:dyDescent="0.2">
      <c r="A102" s="163"/>
      <c r="B102" s="163"/>
      <c r="C102" s="164" t="s">
        <v>170</v>
      </c>
      <c r="D102" s="163"/>
      <c r="E102" s="163"/>
      <c r="F102" s="170">
        <v>2846.9008656010001</v>
      </c>
      <c r="G102" s="171">
        <v>0.25213204</v>
      </c>
      <c r="H102" s="168"/>
      <c r="J102" s="14"/>
    </row>
    <row r="103" spans="1:10" x14ac:dyDescent="0.2">
      <c r="A103" s="163"/>
      <c r="B103" s="163"/>
      <c r="C103" s="173"/>
      <c r="D103" s="163"/>
      <c r="E103" s="163"/>
      <c r="F103" s="163"/>
      <c r="G103" s="163"/>
      <c r="H103" s="168"/>
      <c r="J103" s="14"/>
    </row>
    <row r="104" spans="1:10" x14ac:dyDescent="0.2">
      <c r="A104" s="163"/>
      <c r="B104" s="163"/>
      <c r="C104" s="164" t="s">
        <v>171</v>
      </c>
      <c r="D104" s="163"/>
      <c r="E104" s="163"/>
      <c r="F104" s="163"/>
      <c r="G104" s="163"/>
      <c r="H104" s="168"/>
      <c r="J104" s="14"/>
    </row>
    <row r="105" spans="1:10" x14ac:dyDescent="0.2">
      <c r="A105" s="163"/>
      <c r="B105" s="163"/>
      <c r="C105" s="164" t="s">
        <v>172</v>
      </c>
      <c r="D105" s="163"/>
      <c r="E105" s="163"/>
      <c r="F105" s="163"/>
      <c r="G105" s="163"/>
      <c r="H105" s="168"/>
      <c r="J105" s="14"/>
    </row>
    <row r="106" spans="1:10" x14ac:dyDescent="0.2">
      <c r="A106" s="163"/>
      <c r="B106" s="163"/>
      <c r="C106" s="164" t="s">
        <v>150</v>
      </c>
      <c r="D106" s="163"/>
      <c r="E106" s="163" t="s">
        <v>151</v>
      </c>
      <c r="F106" s="174" t="s">
        <v>153</v>
      </c>
      <c r="G106" s="171">
        <v>0</v>
      </c>
      <c r="H106" s="168"/>
      <c r="J106" s="14"/>
    </row>
    <row r="107" spans="1:10" x14ac:dyDescent="0.2">
      <c r="A107" s="163"/>
      <c r="B107" s="163"/>
      <c r="C107" s="172"/>
      <c r="D107" s="163"/>
      <c r="E107" s="163"/>
      <c r="F107" s="173"/>
      <c r="G107" s="173"/>
      <c r="H107" s="168"/>
      <c r="J107" s="14"/>
    </row>
    <row r="108" spans="1:10" x14ac:dyDescent="0.2">
      <c r="A108" s="163"/>
      <c r="B108" s="163"/>
      <c r="C108" s="164" t="s">
        <v>175</v>
      </c>
      <c r="D108" s="163"/>
      <c r="E108" s="163"/>
      <c r="F108" s="163"/>
      <c r="G108" s="163"/>
      <c r="H108" s="168"/>
      <c r="J108" s="14"/>
    </row>
    <row r="109" spans="1:10" x14ac:dyDescent="0.2">
      <c r="A109" s="163"/>
      <c r="B109" s="163"/>
      <c r="C109" s="164" t="s">
        <v>176</v>
      </c>
      <c r="D109" s="163"/>
      <c r="E109" s="163"/>
      <c r="F109" s="163"/>
      <c r="G109" s="163"/>
      <c r="H109" s="168"/>
      <c r="J109" s="14"/>
    </row>
    <row r="110" spans="1:10" x14ac:dyDescent="0.2">
      <c r="A110" s="163"/>
      <c r="B110" s="163"/>
      <c r="C110" s="164" t="s">
        <v>150</v>
      </c>
      <c r="D110" s="163"/>
      <c r="E110" s="163" t="s">
        <v>151</v>
      </c>
      <c r="F110" s="174" t="s">
        <v>153</v>
      </c>
      <c r="G110" s="171">
        <v>0</v>
      </c>
      <c r="H110" s="168"/>
      <c r="J110" s="14"/>
    </row>
    <row r="111" spans="1:10" x14ac:dyDescent="0.2">
      <c r="A111" s="163"/>
      <c r="B111" s="163"/>
      <c r="C111" s="172"/>
      <c r="D111" s="163"/>
      <c r="E111" s="163"/>
      <c r="F111" s="173"/>
      <c r="G111" s="173"/>
      <c r="H111" s="168"/>
      <c r="J111" s="14"/>
    </row>
    <row r="112" spans="1:10" ht="25.5" x14ac:dyDescent="0.2">
      <c r="A112" s="163"/>
      <c r="B112" s="163"/>
      <c r="C112" s="164" t="s">
        <v>177</v>
      </c>
      <c r="D112" s="163"/>
      <c r="E112" s="163"/>
      <c r="F112" s="173"/>
      <c r="G112" s="173"/>
      <c r="H112" s="168"/>
      <c r="J112" s="14"/>
    </row>
    <row r="113" spans="1:17" x14ac:dyDescent="0.2">
      <c r="A113" s="163"/>
      <c r="B113" s="163"/>
      <c r="C113" s="164" t="s">
        <v>150</v>
      </c>
      <c r="D113" s="163"/>
      <c r="E113" s="163" t="s">
        <v>151</v>
      </c>
      <c r="F113" s="174" t="s">
        <v>153</v>
      </c>
      <c r="G113" s="171">
        <v>0</v>
      </c>
      <c r="H113" s="168"/>
      <c r="J113" s="14"/>
    </row>
    <row r="114" spans="1:17" x14ac:dyDescent="0.2">
      <c r="A114" s="163"/>
      <c r="B114" s="163"/>
      <c r="C114" s="172"/>
      <c r="D114" s="163"/>
      <c r="E114" s="163"/>
      <c r="F114" s="173"/>
      <c r="G114" s="173"/>
      <c r="H114" s="168"/>
      <c r="J114" s="14"/>
    </row>
    <row r="115" spans="1:17" x14ac:dyDescent="0.2">
      <c r="A115" s="175"/>
      <c r="B115" s="166"/>
      <c r="C115" s="166" t="s">
        <v>700</v>
      </c>
      <c r="D115" s="166"/>
      <c r="E115" s="175"/>
      <c r="F115" s="168">
        <v>-52.170949200000003</v>
      </c>
      <c r="G115" s="169">
        <v>-4.6204515312558937E-3</v>
      </c>
      <c r="H115" s="168"/>
      <c r="J115" s="14"/>
    </row>
    <row r="116" spans="1:17" x14ac:dyDescent="0.2">
      <c r="A116" s="175"/>
      <c r="B116" s="166"/>
      <c r="C116" s="166" t="s">
        <v>1185</v>
      </c>
      <c r="D116" s="166"/>
      <c r="E116" s="175"/>
      <c r="F116" s="168">
        <f>7535.90643506-7851.1205375</f>
        <v>-315.21410243999981</v>
      </c>
      <c r="G116" s="169">
        <v>-2.7916522597835908E-2</v>
      </c>
      <c r="H116" s="168"/>
      <c r="J116" s="14"/>
    </row>
    <row r="117" spans="1:17" x14ac:dyDescent="0.2">
      <c r="A117" s="172"/>
      <c r="B117" s="172"/>
      <c r="C117" s="164" t="s">
        <v>179</v>
      </c>
      <c r="D117" s="173"/>
      <c r="E117" s="173"/>
      <c r="F117" s="170">
        <v>11291.309701460999</v>
      </c>
      <c r="G117" s="178">
        <v>1.0000000358709082</v>
      </c>
      <c r="H117" s="168"/>
      <c r="J117" s="14"/>
    </row>
    <row r="118" spans="1:17" ht="14.1" customHeight="1" x14ac:dyDescent="0.2">
      <c r="A118" s="13"/>
      <c r="B118" s="13"/>
      <c r="C118" s="13"/>
      <c r="D118" s="179"/>
      <c r="E118" s="179"/>
      <c r="F118" s="179"/>
      <c r="G118" s="179"/>
      <c r="J118" s="14"/>
    </row>
    <row r="119" spans="1:17" ht="12.75" customHeight="1" x14ac:dyDescent="0.2">
      <c r="A119" s="13"/>
      <c r="B119" s="270" t="s">
        <v>869</v>
      </c>
      <c r="C119" s="270"/>
      <c r="D119" s="270"/>
      <c r="E119" s="270"/>
      <c r="F119" s="270"/>
      <c r="G119" s="270"/>
      <c r="H119" s="270"/>
      <c r="J119" s="14"/>
    </row>
    <row r="120" spans="1:17" ht="14.1" customHeight="1" x14ac:dyDescent="0.2">
      <c r="A120" s="13"/>
      <c r="B120" s="270" t="s">
        <v>870</v>
      </c>
      <c r="C120" s="270"/>
      <c r="D120" s="270"/>
      <c r="E120" s="270"/>
      <c r="F120" s="270"/>
      <c r="G120" s="270"/>
      <c r="H120" s="270"/>
      <c r="J120" s="14"/>
    </row>
    <row r="121" spans="1:17" ht="17.100000000000001" customHeight="1" x14ac:dyDescent="0.2">
      <c r="A121" s="13"/>
      <c r="B121" s="270" t="s">
        <v>871</v>
      </c>
      <c r="C121" s="270"/>
      <c r="D121" s="270"/>
      <c r="E121" s="270"/>
      <c r="F121" s="270"/>
      <c r="G121" s="270"/>
      <c r="H121" s="270"/>
      <c r="J121" s="14"/>
    </row>
    <row r="122" spans="1:17" s="16" customFormat="1" ht="66.75" customHeight="1" x14ac:dyDescent="0.25">
      <c r="A122" s="15"/>
      <c r="B122" s="271" t="s">
        <v>872</v>
      </c>
      <c r="C122" s="271"/>
      <c r="D122" s="271"/>
      <c r="E122" s="271"/>
      <c r="F122" s="271"/>
      <c r="G122" s="271"/>
      <c r="H122" s="271"/>
      <c r="I122"/>
      <c r="J122" s="14"/>
      <c r="K122"/>
      <c r="L122"/>
      <c r="M122"/>
      <c r="N122"/>
      <c r="O122"/>
      <c r="P122"/>
      <c r="Q122"/>
    </row>
    <row r="123" spans="1:17" ht="12.75" customHeight="1" x14ac:dyDescent="0.2">
      <c r="A123" s="13"/>
      <c r="B123" s="270" t="s">
        <v>873</v>
      </c>
      <c r="C123" s="270"/>
      <c r="D123" s="270"/>
      <c r="E123" s="270"/>
      <c r="F123" s="270"/>
      <c r="G123" s="270"/>
      <c r="H123" s="270"/>
      <c r="J123" s="14"/>
    </row>
    <row r="124" spans="1:17" ht="14.1" customHeight="1" x14ac:dyDescent="0.2">
      <c r="A124" s="13"/>
      <c r="B124" s="13"/>
      <c r="C124" s="13"/>
      <c r="D124" s="179"/>
      <c r="E124" s="179"/>
      <c r="F124" s="179"/>
      <c r="G124" s="179"/>
      <c r="J124" s="14"/>
    </row>
    <row r="125" spans="1:17" ht="14.1" customHeight="1" x14ac:dyDescent="0.2">
      <c r="A125" s="13"/>
      <c r="B125" s="279" t="s">
        <v>180</v>
      </c>
      <c r="C125" s="280"/>
      <c r="D125" s="281"/>
      <c r="E125" s="188"/>
      <c r="F125" s="179"/>
      <c r="G125" s="179"/>
      <c r="J125" s="14"/>
    </row>
    <row r="126" spans="1:17" ht="29.1" customHeight="1" x14ac:dyDescent="0.2">
      <c r="A126" s="13"/>
      <c r="B126" s="265" t="s">
        <v>181</v>
      </c>
      <c r="C126" s="266"/>
      <c r="D126" s="225" t="s">
        <v>950</v>
      </c>
      <c r="E126" s="188"/>
      <c r="F126" s="179"/>
      <c r="G126" s="179"/>
      <c r="J126" s="14"/>
    </row>
    <row r="127" spans="1:17" ht="17.100000000000001" customHeight="1" x14ac:dyDescent="0.2">
      <c r="A127" s="13"/>
      <c r="B127" s="265" t="s">
        <v>183</v>
      </c>
      <c r="C127" s="266"/>
      <c r="D127" s="180" t="s">
        <v>182</v>
      </c>
      <c r="E127" s="188"/>
      <c r="F127" s="179"/>
      <c r="G127" s="179"/>
      <c r="J127" s="14"/>
    </row>
    <row r="128" spans="1:17" ht="17.100000000000001" customHeight="1" x14ac:dyDescent="0.2">
      <c r="A128" s="13"/>
      <c r="B128" s="265" t="s">
        <v>184</v>
      </c>
      <c r="C128" s="266"/>
      <c r="D128" s="181" t="s">
        <v>151</v>
      </c>
      <c r="E128" s="188"/>
      <c r="F128" s="179"/>
      <c r="G128" s="179"/>
      <c r="J128" s="14"/>
    </row>
    <row r="129" spans="1:15" x14ac:dyDescent="0.2">
      <c r="A129" s="17"/>
      <c r="B129" s="18" t="s">
        <v>151</v>
      </c>
      <c r="C129" s="18" t="s">
        <v>874</v>
      </c>
      <c r="D129" s="18" t="s">
        <v>185</v>
      </c>
      <c r="E129" s="17"/>
      <c r="F129" s="17"/>
      <c r="G129" s="17"/>
      <c r="H129" s="17"/>
      <c r="J129" s="14"/>
    </row>
    <row r="130" spans="1:15" ht="18" customHeight="1" x14ac:dyDescent="0.2">
      <c r="A130" s="17"/>
      <c r="B130" s="182" t="s">
        <v>186</v>
      </c>
      <c r="C130" s="18" t="s">
        <v>187</v>
      </c>
      <c r="D130" s="18" t="s">
        <v>188</v>
      </c>
      <c r="E130" s="17"/>
      <c r="F130" s="17"/>
      <c r="G130" s="17"/>
      <c r="J130" s="14"/>
    </row>
    <row r="131" spans="1:15" ht="17.100000000000001" customHeight="1" x14ac:dyDescent="0.2">
      <c r="A131" s="17"/>
      <c r="B131" s="96" t="s">
        <v>189</v>
      </c>
      <c r="C131" s="184">
        <v>13.9764</v>
      </c>
      <c r="D131" s="184">
        <v>14.063599999999999</v>
      </c>
      <c r="E131" s="17"/>
      <c r="F131" s="159"/>
      <c r="G131" s="189"/>
      <c r="J131" s="14"/>
    </row>
    <row r="132" spans="1:15" ht="25.5" x14ac:dyDescent="0.2">
      <c r="A132" s="17"/>
      <c r="B132" s="96" t="s">
        <v>880</v>
      </c>
      <c r="C132" s="184">
        <v>12.085800000000001</v>
      </c>
      <c r="D132" s="184">
        <v>12.161099999999999</v>
      </c>
      <c r="E132" s="17"/>
      <c r="F132" s="159"/>
      <c r="G132" s="189"/>
      <c r="J132" s="14"/>
    </row>
    <row r="133" spans="1:15" ht="17.100000000000001" customHeight="1" x14ac:dyDescent="0.2">
      <c r="A133" s="17"/>
      <c r="B133" s="96" t="s">
        <v>191</v>
      </c>
      <c r="C133" s="184">
        <v>13.3711</v>
      </c>
      <c r="D133" s="184">
        <v>13.447800000000001</v>
      </c>
      <c r="E133" s="17"/>
      <c r="F133" s="159"/>
      <c r="G133" s="189"/>
      <c r="J133" s="14"/>
    </row>
    <row r="134" spans="1:15" ht="25.5" x14ac:dyDescent="0.2">
      <c r="A134" s="17"/>
      <c r="B134" s="96" t="s">
        <v>882</v>
      </c>
      <c r="C134" s="184">
        <v>11.755800000000001</v>
      </c>
      <c r="D134" s="184">
        <v>11.8232</v>
      </c>
      <c r="E134" s="17"/>
      <c r="F134" s="159"/>
      <c r="G134" s="189"/>
      <c r="J134" s="14"/>
    </row>
    <row r="135" spans="1:15" ht="14.1" customHeight="1" x14ac:dyDescent="0.2">
      <c r="A135" s="17"/>
      <c r="B135" s="17"/>
      <c r="C135" s="17"/>
      <c r="D135" s="17"/>
      <c r="E135" s="17"/>
      <c r="F135" s="17"/>
      <c r="G135" s="17"/>
      <c r="J135" s="14"/>
    </row>
    <row r="136" spans="1:15" ht="17.100000000000001" customHeight="1" x14ac:dyDescent="0.2">
      <c r="A136" s="17"/>
      <c r="B136" s="265" t="s">
        <v>877</v>
      </c>
      <c r="C136" s="266"/>
      <c r="D136" s="180" t="s">
        <v>182</v>
      </c>
      <c r="E136" s="17"/>
      <c r="F136" s="17"/>
      <c r="G136" s="17"/>
      <c r="J136" s="14"/>
    </row>
    <row r="137" spans="1:15" ht="14.1" customHeight="1" x14ac:dyDescent="0.2">
      <c r="A137" s="17"/>
      <c r="B137" s="159"/>
      <c r="C137" s="159"/>
      <c r="D137" s="17"/>
      <c r="E137" s="17"/>
      <c r="F137" s="17"/>
      <c r="G137" s="17"/>
      <c r="J137" s="14"/>
    </row>
    <row r="138" spans="1:15" ht="29.1" customHeight="1" x14ac:dyDescent="0.2">
      <c r="A138" s="17"/>
      <c r="B138" s="265" t="s">
        <v>194</v>
      </c>
      <c r="C138" s="266"/>
      <c r="D138" s="203" t="s">
        <v>988</v>
      </c>
      <c r="E138" s="190"/>
      <c r="F138" s="17"/>
      <c r="G138" s="17"/>
      <c r="J138" s="14"/>
    </row>
    <row r="139" spans="1:15" ht="29.1" customHeight="1" x14ac:dyDescent="0.2">
      <c r="A139" s="17"/>
      <c r="B139" s="265" t="s">
        <v>195</v>
      </c>
      <c r="C139" s="266"/>
      <c r="D139" s="180" t="s">
        <v>182</v>
      </c>
      <c r="E139" s="190"/>
      <c r="F139" s="17"/>
      <c r="G139" s="17"/>
      <c r="J139" s="14"/>
    </row>
    <row r="140" spans="1:15" ht="17.100000000000001" customHeight="1" x14ac:dyDescent="0.2">
      <c r="A140" s="17"/>
      <c r="B140" s="265" t="s">
        <v>196</v>
      </c>
      <c r="C140" s="266"/>
      <c r="D140" s="180" t="s">
        <v>182</v>
      </c>
      <c r="E140" s="190"/>
      <c r="F140" s="17"/>
      <c r="G140" s="17"/>
      <c r="J140" s="14"/>
    </row>
    <row r="141" spans="1:15" ht="17.100000000000001" customHeight="1" x14ac:dyDescent="0.2">
      <c r="A141" s="17"/>
      <c r="B141" s="265" t="s">
        <v>197</v>
      </c>
      <c r="C141" s="266"/>
      <c r="D141" s="185">
        <v>9.8064048789152096</v>
      </c>
      <c r="E141" s="17"/>
      <c r="F141" s="159"/>
      <c r="G141" s="189"/>
      <c r="J141" s="14"/>
    </row>
    <row r="142" spans="1:15" x14ac:dyDescent="0.2">
      <c r="J142" s="14"/>
    </row>
    <row r="143" spans="1:15" s="47" customFormat="1" x14ac:dyDescent="0.2">
      <c r="B143" s="226" t="s">
        <v>979</v>
      </c>
      <c r="C143" s="226"/>
      <c r="D143" s="226"/>
      <c r="E143" s="50"/>
      <c r="F143" s="51"/>
      <c r="I143"/>
      <c r="J143" s="14"/>
      <c r="K143"/>
      <c r="L143"/>
      <c r="M143"/>
      <c r="N143"/>
      <c r="O143"/>
    </row>
    <row r="144" spans="1:15" s="47" customFormat="1" ht="38.25" x14ac:dyDescent="0.2">
      <c r="B144" s="205" t="s">
        <v>952</v>
      </c>
      <c r="C144" s="205" t="s">
        <v>953</v>
      </c>
      <c r="D144" s="205" t="s">
        <v>954</v>
      </c>
      <c r="E144" s="205" t="s">
        <v>955</v>
      </c>
      <c r="F144" s="205" t="s">
        <v>956</v>
      </c>
      <c r="I144"/>
      <c r="J144" s="14"/>
      <c r="K144"/>
      <c r="L144"/>
      <c r="M144"/>
      <c r="N144"/>
      <c r="O144"/>
    </row>
    <row r="145" spans="2:17" s="48" customFormat="1" ht="25.5" x14ac:dyDescent="0.2">
      <c r="B145" s="206" t="s">
        <v>957</v>
      </c>
      <c r="C145" s="207" t="s">
        <v>958</v>
      </c>
      <c r="D145" s="208">
        <v>0</v>
      </c>
      <c r="E145" s="49">
        <v>0</v>
      </c>
      <c r="F145" s="209">
        <v>50</v>
      </c>
      <c r="I145" s="73"/>
      <c r="J145" s="14"/>
      <c r="K145"/>
      <c r="L145"/>
      <c r="M145"/>
      <c r="N145"/>
      <c r="O145"/>
      <c r="P145" s="47"/>
      <c r="Q145" s="47"/>
    </row>
    <row r="146" spans="2:17" s="47" customFormat="1" x14ac:dyDescent="0.2">
      <c r="I146"/>
      <c r="J146" s="14"/>
      <c r="K146"/>
      <c r="L146"/>
      <c r="M146"/>
      <c r="N146"/>
      <c r="O146"/>
      <c r="P146"/>
      <c r="Q146"/>
    </row>
    <row r="147" spans="2:17" s="47" customFormat="1" x14ac:dyDescent="0.2">
      <c r="B147" s="294" t="s">
        <v>971</v>
      </c>
      <c r="C147" s="295"/>
      <c r="D147" s="296"/>
      <c r="I147"/>
      <c r="J147" s="14"/>
      <c r="K147"/>
      <c r="L147"/>
      <c r="M147"/>
      <c r="N147"/>
      <c r="O147"/>
      <c r="P147"/>
      <c r="Q147"/>
    </row>
    <row r="148" spans="2:17" s="47" customFormat="1" ht="25.5" x14ac:dyDescent="0.2">
      <c r="B148" s="297" t="s">
        <v>972</v>
      </c>
      <c r="C148" s="297"/>
      <c r="D148" s="220" t="s">
        <v>682</v>
      </c>
      <c r="I148"/>
      <c r="J148" s="14"/>
      <c r="K148"/>
      <c r="L148"/>
      <c r="M148"/>
      <c r="N148"/>
      <c r="O148"/>
      <c r="P148"/>
      <c r="Q148"/>
    </row>
    <row r="149" spans="2:17" s="47" customFormat="1" x14ac:dyDescent="0.2">
      <c r="B149" s="297" t="s">
        <v>973</v>
      </c>
      <c r="C149" s="297"/>
      <c r="D149" s="227"/>
      <c r="I149"/>
      <c r="J149" s="14"/>
      <c r="K149"/>
      <c r="L149"/>
      <c r="M149"/>
      <c r="N149"/>
      <c r="O149"/>
      <c r="P149"/>
      <c r="Q149"/>
    </row>
    <row r="150" spans="2:17" s="47" customFormat="1" x14ac:dyDescent="0.2">
      <c r="B150" s="298"/>
      <c r="C150" s="299"/>
      <c r="D150" s="221"/>
      <c r="I150"/>
      <c r="J150" s="14"/>
      <c r="K150"/>
      <c r="L150"/>
      <c r="M150"/>
      <c r="N150"/>
      <c r="O150"/>
      <c r="P150"/>
      <c r="Q150"/>
    </row>
    <row r="151" spans="2:17" s="47" customFormat="1" x14ac:dyDescent="0.2">
      <c r="B151" s="297" t="s">
        <v>974</v>
      </c>
      <c r="C151" s="297"/>
      <c r="D151" s="222">
        <v>6.9332802203110635</v>
      </c>
      <c r="I151"/>
      <c r="J151" s="14"/>
      <c r="K151"/>
      <c r="L151"/>
      <c r="M151"/>
      <c r="N151"/>
      <c r="O151"/>
      <c r="P151"/>
      <c r="Q151"/>
    </row>
    <row r="152" spans="2:17" s="47" customFormat="1" x14ac:dyDescent="0.2">
      <c r="B152" s="298"/>
      <c r="C152" s="299"/>
      <c r="D152" s="221"/>
      <c r="I152"/>
      <c r="J152" s="14"/>
      <c r="K152"/>
      <c r="L152"/>
      <c r="M152"/>
      <c r="N152"/>
      <c r="O152"/>
      <c r="P152"/>
      <c r="Q152"/>
    </row>
    <row r="153" spans="2:17" s="47" customFormat="1" x14ac:dyDescent="0.2">
      <c r="B153" s="297" t="s">
        <v>975</v>
      </c>
      <c r="C153" s="297"/>
      <c r="D153" s="222">
        <v>0.8751905518223525</v>
      </c>
      <c r="I153"/>
      <c r="J153" s="14"/>
      <c r="K153"/>
      <c r="L153"/>
      <c r="M153"/>
      <c r="N153"/>
      <c r="O153"/>
      <c r="P153"/>
      <c r="Q153"/>
    </row>
    <row r="154" spans="2:17" s="47" customFormat="1" x14ac:dyDescent="0.2">
      <c r="B154" s="297" t="s">
        <v>976</v>
      </c>
      <c r="C154" s="297"/>
      <c r="D154" s="222">
        <v>0.95258085271941606</v>
      </c>
      <c r="I154"/>
      <c r="J154" s="14"/>
      <c r="K154"/>
      <c r="L154"/>
      <c r="M154"/>
      <c r="N154"/>
      <c r="O154"/>
      <c r="P154"/>
      <c r="Q154"/>
    </row>
    <row r="155" spans="2:17" s="47" customFormat="1" x14ac:dyDescent="0.2">
      <c r="B155" s="298"/>
      <c r="C155" s="299"/>
      <c r="D155" s="221"/>
      <c r="I155"/>
      <c r="J155" s="14"/>
      <c r="K155"/>
      <c r="L155"/>
      <c r="M155"/>
      <c r="N155"/>
      <c r="O155"/>
      <c r="P155"/>
      <c r="Q155"/>
    </row>
    <row r="156" spans="2:17" s="47" customFormat="1" x14ac:dyDescent="0.2">
      <c r="B156" s="297" t="s">
        <v>977</v>
      </c>
      <c r="C156" s="297"/>
      <c r="D156" s="224" t="s">
        <v>981</v>
      </c>
      <c r="I156"/>
      <c r="J156" s="14"/>
      <c r="K156"/>
      <c r="L156"/>
      <c r="M156"/>
      <c r="N156"/>
      <c r="O156"/>
      <c r="P156"/>
      <c r="Q156"/>
    </row>
    <row r="157" spans="2:17" s="47" customFormat="1" x14ac:dyDescent="0.2">
      <c r="B157" s="298" t="s">
        <v>978</v>
      </c>
      <c r="C157" s="300"/>
      <c r="D157" s="299"/>
      <c r="I157"/>
      <c r="J157" s="14"/>
      <c r="K157"/>
      <c r="L157"/>
      <c r="M157"/>
      <c r="N157"/>
      <c r="O157"/>
      <c r="P157"/>
      <c r="Q157"/>
    </row>
  </sheetData>
  <mergeCells count="28">
    <mergeCell ref="B154:C154"/>
    <mergeCell ref="B155:C155"/>
    <mergeCell ref="B156:C156"/>
    <mergeCell ref="B157:D157"/>
    <mergeCell ref="B149:C149"/>
    <mergeCell ref="B150:C150"/>
    <mergeCell ref="B151:C151"/>
    <mergeCell ref="B152:C152"/>
    <mergeCell ref="B153:C153"/>
    <mergeCell ref="B147:D147"/>
    <mergeCell ref="B148:C148"/>
    <mergeCell ref="B141:C141"/>
    <mergeCell ref="B136:C136"/>
    <mergeCell ref="B138:C138"/>
    <mergeCell ref="B139:C139"/>
    <mergeCell ref="B140:C140"/>
    <mergeCell ref="A1:H1"/>
    <mergeCell ref="A2:H2"/>
    <mergeCell ref="A3:H3"/>
    <mergeCell ref="B127:C127"/>
    <mergeCell ref="B128:C128"/>
    <mergeCell ref="B125:D125"/>
    <mergeCell ref="B126:C126"/>
    <mergeCell ref="B119:H119"/>
    <mergeCell ref="B120:H120"/>
    <mergeCell ref="B121:H121"/>
    <mergeCell ref="B122:H122"/>
    <mergeCell ref="B123:H123"/>
  </mergeCells>
  <hyperlinks>
    <hyperlink ref="I1" location="Index!B16" display="Index" xr:uid="{C6769AFA-21D6-4D91-8FBD-3EC7866FD68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A6942-43A1-4566-9431-31FD81486716}">
  <sheetPr>
    <outlinePr summaryBelow="0" summaryRight="0"/>
  </sheetPr>
  <dimension ref="A1:Q210"/>
  <sheetViews>
    <sheetView showGridLines="0" workbookViewId="0">
      <selection activeCell="A122" sqref="A1:H1048576"/>
    </sheetView>
  </sheetViews>
  <sheetFormatPr defaultRowHeight="12.75" x14ac:dyDescent="0.2"/>
  <cols>
    <col min="1" max="1" width="6.85546875" customWidth="1"/>
    <col min="2" max="2" width="20.5703125" customWidth="1"/>
    <col min="3" max="3" width="37.42578125" customWidth="1"/>
    <col min="4" max="4" width="17.85546875" customWidth="1"/>
    <col min="5" max="6" width="19.140625" customWidth="1"/>
    <col min="7" max="7" width="16.42578125" customWidth="1"/>
    <col min="8" max="8" width="9.42578125" customWidth="1"/>
    <col min="10" max="10" width="50.7109375" style="63" customWidth="1"/>
  </cols>
  <sheetData>
    <row r="1" spans="1:10" ht="15" x14ac:dyDescent="0.2">
      <c r="A1" s="282" t="s">
        <v>0</v>
      </c>
      <c r="B1" s="282"/>
      <c r="C1" s="282"/>
      <c r="D1" s="282"/>
      <c r="E1" s="282"/>
      <c r="F1" s="282"/>
      <c r="G1" s="282"/>
      <c r="H1" s="282"/>
      <c r="I1" s="60" t="s">
        <v>1044</v>
      </c>
      <c r="J1" s="14"/>
    </row>
    <row r="2" spans="1:10" ht="15" x14ac:dyDescent="0.2">
      <c r="A2" s="282" t="s">
        <v>701</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867</v>
      </c>
      <c r="J4" s="14"/>
    </row>
    <row r="5" spans="1:10" x14ac:dyDescent="0.2">
      <c r="A5" s="163"/>
      <c r="B5" s="163"/>
      <c r="C5" s="164" t="s">
        <v>7</v>
      </c>
      <c r="D5" s="163"/>
      <c r="E5" s="163"/>
      <c r="F5" s="163"/>
      <c r="G5" s="163"/>
      <c r="H5" s="12"/>
      <c r="J5" s="14"/>
    </row>
    <row r="6" spans="1:10" x14ac:dyDescent="0.2">
      <c r="A6" s="163"/>
      <c r="B6" s="163"/>
      <c r="C6" s="164" t="s">
        <v>8</v>
      </c>
      <c r="D6" s="163"/>
      <c r="E6" s="163"/>
      <c r="F6" s="163"/>
      <c r="G6" s="163"/>
      <c r="H6" s="12"/>
      <c r="J6" s="14"/>
    </row>
    <row r="7" spans="1:10" x14ac:dyDescent="0.2">
      <c r="A7" s="165">
        <v>1</v>
      </c>
      <c r="B7" s="166" t="s">
        <v>336</v>
      </c>
      <c r="C7" s="166" t="s">
        <v>337</v>
      </c>
      <c r="D7" s="166" t="s">
        <v>47</v>
      </c>
      <c r="E7" s="167">
        <v>682050</v>
      </c>
      <c r="F7" s="168">
        <v>10445.936775</v>
      </c>
      <c r="G7" s="169">
        <v>6.9425039999999993E-2</v>
      </c>
      <c r="H7" s="168"/>
      <c r="J7" s="14"/>
    </row>
    <row r="8" spans="1:10" x14ac:dyDescent="0.2">
      <c r="A8" s="165">
        <v>2</v>
      </c>
      <c r="B8" s="166" t="s">
        <v>12</v>
      </c>
      <c r="C8" s="166" t="s">
        <v>13</v>
      </c>
      <c r="D8" s="166" t="s">
        <v>14</v>
      </c>
      <c r="E8" s="167">
        <v>307750</v>
      </c>
      <c r="F8" s="168">
        <v>8804.1119999999992</v>
      </c>
      <c r="G8" s="169">
        <v>5.8513259999999997E-2</v>
      </c>
      <c r="H8" s="168"/>
      <c r="J8" s="14"/>
    </row>
    <row r="9" spans="1:10" x14ac:dyDescent="0.2">
      <c r="A9" s="165">
        <v>3</v>
      </c>
      <c r="B9" s="166" t="s">
        <v>45</v>
      </c>
      <c r="C9" s="166" t="s">
        <v>46</v>
      </c>
      <c r="D9" s="166" t="s">
        <v>47</v>
      </c>
      <c r="E9" s="167">
        <v>700000</v>
      </c>
      <c r="F9" s="168">
        <v>7847.35</v>
      </c>
      <c r="G9" s="169">
        <v>5.2154499999999999E-2</v>
      </c>
      <c r="H9" s="168"/>
      <c r="J9" s="14"/>
    </row>
    <row r="10" spans="1:10" x14ac:dyDescent="0.2">
      <c r="A10" s="165">
        <v>4</v>
      </c>
      <c r="B10" s="166" t="s">
        <v>342</v>
      </c>
      <c r="C10" s="166" t="s">
        <v>343</v>
      </c>
      <c r="D10" s="166" t="s">
        <v>233</v>
      </c>
      <c r="E10" s="167">
        <v>443200</v>
      </c>
      <c r="F10" s="168">
        <v>6235.3807999999999</v>
      </c>
      <c r="G10" s="169">
        <v>4.1441140000000001E-2</v>
      </c>
      <c r="H10" s="168"/>
      <c r="J10" s="14"/>
    </row>
    <row r="11" spans="1:10" x14ac:dyDescent="0.2">
      <c r="A11" s="165">
        <v>5</v>
      </c>
      <c r="B11" s="166" t="s">
        <v>15</v>
      </c>
      <c r="C11" s="166" t="s">
        <v>16</v>
      </c>
      <c r="D11" s="166" t="s">
        <v>17</v>
      </c>
      <c r="E11" s="167">
        <v>275000</v>
      </c>
      <c r="F11" s="168">
        <v>3775.0625</v>
      </c>
      <c r="G11" s="169">
        <v>2.5089549999999999E-2</v>
      </c>
      <c r="H11" s="168"/>
      <c r="J11" s="14"/>
    </row>
    <row r="12" spans="1:10" ht="15" x14ac:dyDescent="0.2">
      <c r="A12" s="194">
        <v>6</v>
      </c>
      <c r="B12" s="183" t="s">
        <v>895</v>
      </c>
      <c r="C12" s="183" t="s">
        <v>896</v>
      </c>
      <c r="D12" s="183" t="s">
        <v>55</v>
      </c>
      <c r="E12" s="195">
        <v>955205</v>
      </c>
      <c r="F12" s="192">
        <v>3341.8802000000001</v>
      </c>
      <c r="G12" s="196">
        <v>2.2210560000000001E-2</v>
      </c>
      <c r="H12" s="192"/>
      <c r="J12" s="62"/>
    </row>
    <row r="13" spans="1:10" x14ac:dyDescent="0.2">
      <c r="A13" s="165">
        <v>7</v>
      </c>
      <c r="B13" s="166" t="s">
        <v>9</v>
      </c>
      <c r="C13" s="166" t="s">
        <v>10</v>
      </c>
      <c r="D13" s="166" t="s">
        <v>11</v>
      </c>
      <c r="E13" s="167">
        <v>90000</v>
      </c>
      <c r="F13" s="168">
        <v>3302.37</v>
      </c>
      <c r="G13" s="169">
        <v>2.1947979999999999E-2</v>
      </c>
      <c r="H13" s="168"/>
      <c r="J13" s="14"/>
    </row>
    <row r="14" spans="1:10" x14ac:dyDescent="0.2">
      <c r="A14" s="165">
        <v>8</v>
      </c>
      <c r="B14" s="166" t="s">
        <v>389</v>
      </c>
      <c r="C14" s="166" t="s">
        <v>390</v>
      </c>
      <c r="D14" s="166" t="s">
        <v>47</v>
      </c>
      <c r="E14" s="167">
        <v>194600</v>
      </c>
      <c r="F14" s="168">
        <v>3270.0583999999999</v>
      </c>
      <c r="G14" s="169">
        <v>2.1733229999999999E-2</v>
      </c>
      <c r="H14" s="168"/>
      <c r="J14" s="14"/>
    </row>
    <row r="15" spans="1:10" x14ac:dyDescent="0.2">
      <c r="A15" s="165">
        <v>9</v>
      </c>
      <c r="B15" s="166" t="s">
        <v>340</v>
      </c>
      <c r="C15" s="166" t="s">
        <v>341</v>
      </c>
      <c r="D15" s="166" t="s">
        <v>47</v>
      </c>
      <c r="E15" s="167">
        <v>271250</v>
      </c>
      <c r="F15" s="168">
        <v>3152.3318749999999</v>
      </c>
      <c r="G15" s="169">
        <v>2.0950799999999999E-2</v>
      </c>
      <c r="H15" s="168"/>
      <c r="J15" s="14"/>
    </row>
    <row r="16" spans="1:10" ht="25.5" x14ac:dyDescent="0.2">
      <c r="A16" s="165">
        <v>10</v>
      </c>
      <c r="B16" s="166" t="s">
        <v>62</v>
      </c>
      <c r="C16" s="166" t="s">
        <v>63</v>
      </c>
      <c r="D16" s="166" t="s">
        <v>47</v>
      </c>
      <c r="E16" s="167">
        <v>355000</v>
      </c>
      <c r="F16" s="168">
        <v>2947.7424999999998</v>
      </c>
      <c r="G16" s="169">
        <v>1.959108E-2</v>
      </c>
      <c r="H16" s="168"/>
      <c r="J16" s="14" t="s">
        <v>1057</v>
      </c>
    </row>
    <row r="17" spans="1:10" x14ac:dyDescent="0.2">
      <c r="A17" s="165">
        <v>11</v>
      </c>
      <c r="B17" s="166" t="s">
        <v>702</v>
      </c>
      <c r="C17" s="166" t="s">
        <v>703</v>
      </c>
      <c r="D17" s="166" t="s">
        <v>430</v>
      </c>
      <c r="E17" s="167">
        <v>1833000</v>
      </c>
      <c r="F17" s="168">
        <v>2729.337</v>
      </c>
      <c r="G17" s="169">
        <v>1.8139519999999999E-2</v>
      </c>
      <c r="H17" s="168"/>
      <c r="J17" s="14"/>
    </row>
    <row r="18" spans="1:10" x14ac:dyDescent="0.2">
      <c r="A18" s="165">
        <v>12</v>
      </c>
      <c r="B18" s="166" t="s">
        <v>201</v>
      </c>
      <c r="C18" s="166" t="s">
        <v>202</v>
      </c>
      <c r="D18" s="166" t="s">
        <v>66</v>
      </c>
      <c r="E18" s="167">
        <v>700000</v>
      </c>
      <c r="F18" s="168">
        <v>2719.15</v>
      </c>
      <c r="G18" s="169">
        <v>1.8071819999999999E-2</v>
      </c>
      <c r="H18" s="168"/>
      <c r="J18" s="14"/>
    </row>
    <row r="19" spans="1:10" x14ac:dyDescent="0.2">
      <c r="A19" s="165">
        <v>13</v>
      </c>
      <c r="B19" s="166" t="s">
        <v>485</v>
      </c>
      <c r="C19" s="166" t="s">
        <v>486</v>
      </c>
      <c r="D19" s="166" t="s">
        <v>47</v>
      </c>
      <c r="E19" s="167">
        <v>930150</v>
      </c>
      <c r="F19" s="168">
        <v>2463.9673499999999</v>
      </c>
      <c r="G19" s="169">
        <v>1.6375839999999999E-2</v>
      </c>
      <c r="H19" s="168"/>
      <c r="J19" s="14"/>
    </row>
    <row r="20" spans="1:10" x14ac:dyDescent="0.2">
      <c r="A20" s="165">
        <v>14</v>
      </c>
      <c r="B20" s="166" t="s">
        <v>357</v>
      </c>
      <c r="C20" s="166" t="s">
        <v>358</v>
      </c>
      <c r="D20" s="166" t="s">
        <v>47</v>
      </c>
      <c r="E20" s="167">
        <v>1917000</v>
      </c>
      <c r="F20" s="168">
        <v>2262.06</v>
      </c>
      <c r="G20" s="169">
        <v>1.5033940000000001E-2</v>
      </c>
      <c r="H20" s="168"/>
      <c r="J20" s="14"/>
    </row>
    <row r="21" spans="1:10" ht="25.5" x14ac:dyDescent="0.2">
      <c r="A21" s="165">
        <v>15</v>
      </c>
      <c r="B21" s="166" t="s">
        <v>211</v>
      </c>
      <c r="C21" s="166" t="s">
        <v>212</v>
      </c>
      <c r="D21" s="166" t="s">
        <v>213</v>
      </c>
      <c r="E21" s="167">
        <v>197927</v>
      </c>
      <c r="F21" s="168">
        <v>1979.5668905</v>
      </c>
      <c r="G21" s="169">
        <v>1.315646E-2</v>
      </c>
      <c r="H21" s="168"/>
      <c r="J21" s="14"/>
    </row>
    <row r="22" spans="1:10" ht="15" x14ac:dyDescent="0.2">
      <c r="A22" s="165">
        <v>16</v>
      </c>
      <c r="B22" s="166" t="s">
        <v>18</v>
      </c>
      <c r="C22" s="166" t="s">
        <v>19</v>
      </c>
      <c r="D22" s="166" t="s">
        <v>20</v>
      </c>
      <c r="E22" s="167">
        <v>550000</v>
      </c>
      <c r="F22" s="168">
        <v>1974.5</v>
      </c>
      <c r="G22" s="169">
        <v>1.3122780000000001E-2</v>
      </c>
      <c r="H22" s="168"/>
      <c r="J22" s="62"/>
    </row>
    <row r="23" spans="1:10" x14ac:dyDescent="0.2">
      <c r="A23" s="165">
        <v>17</v>
      </c>
      <c r="B23" s="166" t="s">
        <v>344</v>
      </c>
      <c r="C23" s="166" t="s">
        <v>345</v>
      </c>
      <c r="D23" s="166" t="s">
        <v>233</v>
      </c>
      <c r="E23" s="167">
        <v>53102</v>
      </c>
      <c r="F23" s="168">
        <v>1949.3478689999999</v>
      </c>
      <c r="G23" s="169">
        <v>1.2955619999999999E-2</v>
      </c>
      <c r="H23" s="168"/>
      <c r="J23" s="14"/>
    </row>
    <row r="24" spans="1:10" x14ac:dyDescent="0.2">
      <c r="A24" s="165">
        <v>18</v>
      </c>
      <c r="B24" s="166" t="s">
        <v>229</v>
      </c>
      <c r="C24" s="166" t="s">
        <v>230</v>
      </c>
      <c r="D24" s="166" t="s">
        <v>74</v>
      </c>
      <c r="E24" s="167">
        <v>80000</v>
      </c>
      <c r="F24" s="168">
        <v>1883.24</v>
      </c>
      <c r="G24" s="169">
        <v>1.251626E-2</v>
      </c>
      <c r="H24" s="168"/>
      <c r="J24" s="14"/>
    </row>
    <row r="25" spans="1:10" x14ac:dyDescent="0.2">
      <c r="A25" s="165">
        <v>19</v>
      </c>
      <c r="B25" s="166" t="s">
        <v>484</v>
      </c>
      <c r="C25" s="166" t="s">
        <v>1180</v>
      </c>
      <c r="D25" s="166" t="s">
        <v>277</v>
      </c>
      <c r="E25" s="167">
        <v>300000</v>
      </c>
      <c r="F25" s="168">
        <v>1855.35</v>
      </c>
      <c r="G25" s="169">
        <v>1.2330890000000001E-2</v>
      </c>
      <c r="H25" s="168"/>
      <c r="J25" s="14"/>
    </row>
    <row r="26" spans="1:10" x14ac:dyDescent="0.2">
      <c r="A26" s="165">
        <v>20</v>
      </c>
      <c r="B26" s="166" t="s">
        <v>203</v>
      </c>
      <c r="C26" s="166" t="s">
        <v>204</v>
      </c>
      <c r="D26" s="166" t="s">
        <v>102</v>
      </c>
      <c r="E26" s="167">
        <v>50000</v>
      </c>
      <c r="F26" s="168">
        <v>1788.425</v>
      </c>
      <c r="G26" s="169">
        <v>1.18861E-2</v>
      </c>
      <c r="H26" s="168"/>
      <c r="J26" s="14"/>
    </row>
    <row r="27" spans="1:10" ht="25.5" x14ac:dyDescent="0.2">
      <c r="A27" s="165">
        <v>21</v>
      </c>
      <c r="B27" s="166" t="s">
        <v>491</v>
      </c>
      <c r="C27" s="166" t="s">
        <v>492</v>
      </c>
      <c r="D27" s="166" t="s">
        <v>213</v>
      </c>
      <c r="E27" s="167">
        <v>115200</v>
      </c>
      <c r="F27" s="168">
        <v>1667.1744000000001</v>
      </c>
      <c r="G27" s="169">
        <v>1.108026E-2</v>
      </c>
      <c r="H27" s="168"/>
      <c r="J27" s="14"/>
    </row>
    <row r="28" spans="1:10" ht="25.5" x14ac:dyDescent="0.2">
      <c r="A28" s="165">
        <v>22</v>
      </c>
      <c r="B28" s="166" t="s">
        <v>351</v>
      </c>
      <c r="C28" s="166" t="s">
        <v>352</v>
      </c>
      <c r="D28" s="166" t="s">
        <v>213</v>
      </c>
      <c r="E28" s="167">
        <v>112500</v>
      </c>
      <c r="F28" s="168">
        <v>1642.2750000000001</v>
      </c>
      <c r="G28" s="169">
        <v>1.0914770000000001E-2</v>
      </c>
      <c r="H28" s="168"/>
      <c r="J28" s="14"/>
    </row>
    <row r="29" spans="1:10" x14ac:dyDescent="0.2">
      <c r="A29" s="165">
        <v>23</v>
      </c>
      <c r="B29" s="166" t="s">
        <v>570</v>
      </c>
      <c r="C29" s="166" t="s">
        <v>571</v>
      </c>
      <c r="D29" s="166" t="s">
        <v>277</v>
      </c>
      <c r="E29" s="167">
        <v>17687</v>
      </c>
      <c r="F29" s="168">
        <v>1606.8197325000001</v>
      </c>
      <c r="G29" s="169">
        <v>1.067913E-2</v>
      </c>
      <c r="H29" s="168"/>
      <c r="J29" s="14"/>
    </row>
    <row r="30" spans="1:10" x14ac:dyDescent="0.2">
      <c r="A30" s="165">
        <v>24</v>
      </c>
      <c r="B30" s="166" t="s">
        <v>361</v>
      </c>
      <c r="C30" s="166" t="s">
        <v>362</v>
      </c>
      <c r="D30" s="166" t="s">
        <v>110</v>
      </c>
      <c r="E30" s="167">
        <v>947500</v>
      </c>
      <c r="F30" s="168">
        <v>1584.22</v>
      </c>
      <c r="G30" s="169">
        <v>1.0528930000000001E-2</v>
      </c>
      <c r="H30" s="168"/>
      <c r="J30" s="14"/>
    </row>
    <row r="31" spans="1:10" x14ac:dyDescent="0.2">
      <c r="A31" s="165">
        <v>25</v>
      </c>
      <c r="B31" s="166" t="s">
        <v>489</v>
      </c>
      <c r="C31" s="166" t="s">
        <v>490</v>
      </c>
      <c r="D31" s="166" t="s">
        <v>233</v>
      </c>
      <c r="E31" s="167">
        <v>116000</v>
      </c>
      <c r="F31" s="168">
        <v>1535.9559999999999</v>
      </c>
      <c r="G31" s="169">
        <v>1.0208160000000001E-2</v>
      </c>
      <c r="H31" s="168"/>
      <c r="J31" s="14"/>
    </row>
    <row r="32" spans="1:10" x14ac:dyDescent="0.2">
      <c r="A32" s="165">
        <v>26</v>
      </c>
      <c r="B32" s="166" t="s">
        <v>353</v>
      </c>
      <c r="C32" s="166" t="s">
        <v>354</v>
      </c>
      <c r="D32" s="166" t="s">
        <v>277</v>
      </c>
      <c r="E32" s="167">
        <v>162450</v>
      </c>
      <c r="F32" s="168">
        <v>1499.4135000000001</v>
      </c>
      <c r="G32" s="169">
        <v>9.9652999999999999E-3</v>
      </c>
      <c r="H32" s="168"/>
      <c r="J32" s="14"/>
    </row>
    <row r="33" spans="1:10" x14ac:dyDescent="0.2">
      <c r="A33" s="165">
        <v>27</v>
      </c>
      <c r="B33" s="166" t="s">
        <v>387</v>
      </c>
      <c r="C33" s="166" t="s">
        <v>388</v>
      </c>
      <c r="D33" s="166" t="s">
        <v>47</v>
      </c>
      <c r="E33" s="167">
        <v>102500</v>
      </c>
      <c r="F33" s="168">
        <v>1498.39625</v>
      </c>
      <c r="G33" s="169">
        <v>9.9585300000000002E-3</v>
      </c>
      <c r="H33" s="168"/>
      <c r="J33" s="14"/>
    </row>
    <row r="34" spans="1:10" x14ac:dyDescent="0.2">
      <c r="A34" s="165">
        <v>28</v>
      </c>
      <c r="B34" s="166" t="s">
        <v>367</v>
      </c>
      <c r="C34" s="166" t="s">
        <v>368</v>
      </c>
      <c r="D34" s="166" t="s">
        <v>369</v>
      </c>
      <c r="E34" s="167">
        <v>350000</v>
      </c>
      <c r="F34" s="168">
        <v>1492.575</v>
      </c>
      <c r="G34" s="169">
        <v>9.9198499999999992E-3</v>
      </c>
      <c r="H34" s="168"/>
      <c r="J34" s="14"/>
    </row>
    <row r="35" spans="1:10" x14ac:dyDescent="0.2">
      <c r="A35" s="165">
        <v>29</v>
      </c>
      <c r="B35" s="166" t="s">
        <v>349</v>
      </c>
      <c r="C35" s="166" t="s">
        <v>350</v>
      </c>
      <c r="D35" s="166" t="s">
        <v>268</v>
      </c>
      <c r="E35" s="167">
        <v>100000</v>
      </c>
      <c r="F35" s="168">
        <v>1426.8</v>
      </c>
      <c r="G35" s="169">
        <v>9.4827000000000002E-3</v>
      </c>
      <c r="H35" s="168"/>
      <c r="J35" s="14"/>
    </row>
    <row r="36" spans="1:10" ht="25.5" x14ac:dyDescent="0.2">
      <c r="A36" s="165">
        <v>30</v>
      </c>
      <c r="B36" s="166" t="s">
        <v>216</v>
      </c>
      <c r="C36" s="166" t="s">
        <v>217</v>
      </c>
      <c r="D36" s="166" t="s">
        <v>218</v>
      </c>
      <c r="E36" s="167">
        <v>100000</v>
      </c>
      <c r="F36" s="168">
        <v>1307.3</v>
      </c>
      <c r="G36" s="169">
        <v>8.6884800000000002E-3</v>
      </c>
      <c r="H36" s="168"/>
      <c r="J36" s="14"/>
    </row>
    <row r="37" spans="1:10" ht="25.5" x14ac:dyDescent="0.2">
      <c r="A37" s="165">
        <v>31</v>
      </c>
      <c r="B37" s="166" t="s">
        <v>24</v>
      </c>
      <c r="C37" s="166" t="s">
        <v>25</v>
      </c>
      <c r="D37" s="166" t="s">
        <v>26</v>
      </c>
      <c r="E37" s="167">
        <v>12700</v>
      </c>
      <c r="F37" s="168">
        <v>1259.2684999999999</v>
      </c>
      <c r="G37" s="169">
        <v>8.3692599999999999E-3</v>
      </c>
      <c r="H37" s="168"/>
      <c r="J37" s="14"/>
    </row>
    <row r="38" spans="1:10" x14ac:dyDescent="0.2">
      <c r="A38" s="165">
        <v>32</v>
      </c>
      <c r="B38" s="166" t="s">
        <v>253</v>
      </c>
      <c r="C38" s="166" t="s">
        <v>254</v>
      </c>
      <c r="D38" s="166" t="s">
        <v>255</v>
      </c>
      <c r="E38" s="167">
        <v>36118</v>
      </c>
      <c r="F38" s="168">
        <v>1256.9425180000001</v>
      </c>
      <c r="G38" s="169">
        <v>8.3537999999999998E-3</v>
      </c>
      <c r="H38" s="168"/>
      <c r="J38" s="14"/>
    </row>
    <row r="39" spans="1:10" x14ac:dyDescent="0.2">
      <c r="A39" s="165">
        <v>33</v>
      </c>
      <c r="B39" s="166" t="s">
        <v>582</v>
      </c>
      <c r="C39" s="166" t="s">
        <v>583</v>
      </c>
      <c r="D39" s="166" t="s">
        <v>277</v>
      </c>
      <c r="E39" s="167">
        <v>10050</v>
      </c>
      <c r="F39" s="168">
        <v>1246.1296500000001</v>
      </c>
      <c r="G39" s="169">
        <v>8.2819399999999998E-3</v>
      </c>
      <c r="H39" s="168"/>
      <c r="J39" s="14"/>
    </row>
    <row r="40" spans="1:10" x14ac:dyDescent="0.2">
      <c r="A40" s="165">
        <v>34</v>
      </c>
      <c r="B40" s="166" t="s">
        <v>405</v>
      </c>
      <c r="C40" s="166" t="s">
        <v>406</v>
      </c>
      <c r="D40" s="166" t="s">
        <v>74</v>
      </c>
      <c r="E40" s="167">
        <v>81500</v>
      </c>
      <c r="F40" s="168">
        <v>1245.809</v>
      </c>
      <c r="G40" s="169">
        <v>8.2798100000000003E-3</v>
      </c>
      <c r="H40" s="168"/>
      <c r="J40" s="14"/>
    </row>
    <row r="41" spans="1:10" x14ac:dyDescent="0.2">
      <c r="A41" s="165">
        <v>35</v>
      </c>
      <c r="B41" s="166" t="s">
        <v>80</v>
      </c>
      <c r="C41" s="166" t="s">
        <v>81</v>
      </c>
      <c r="D41" s="166" t="s">
        <v>82</v>
      </c>
      <c r="E41" s="167">
        <v>600000</v>
      </c>
      <c r="F41" s="168">
        <v>1225.8</v>
      </c>
      <c r="G41" s="169">
        <v>8.1468200000000008E-3</v>
      </c>
      <c r="H41" s="168"/>
      <c r="J41" s="14"/>
    </row>
    <row r="42" spans="1:10" x14ac:dyDescent="0.2">
      <c r="A42" s="165">
        <v>36</v>
      </c>
      <c r="B42" s="166" t="s">
        <v>227</v>
      </c>
      <c r="C42" s="166" t="s">
        <v>228</v>
      </c>
      <c r="D42" s="166" t="s">
        <v>34</v>
      </c>
      <c r="E42" s="167">
        <v>18000</v>
      </c>
      <c r="F42" s="168">
        <v>1213.4970000000001</v>
      </c>
      <c r="G42" s="169">
        <v>8.0650600000000006E-3</v>
      </c>
      <c r="H42" s="168"/>
      <c r="J42" s="14"/>
    </row>
    <row r="43" spans="1:10" x14ac:dyDescent="0.2">
      <c r="A43" s="165">
        <v>37</v>
      </c>
      <c r="B43" s="166" t="s">
        <v>58</v>
      </c>
      <c r="C43" s="166" t="s">
        <v>59</v>
      </c>
      <c r="D43" s="166" t="s">
        <v>34</v>
      </c>
      <c r="E43" s="167">
        <v>45000</v>
      </c>
      <c r="F43" s="168">
        <v>1153.26</v>
      </c>
      <c r="G43" s="169">
        <v>7.6647099999999999E-3</v>
      </c>
      <c r="H43" s="168"/>
      <c r="J43" s="14"/>
    </row>
    <row r="44" spans="1:10" x14ac:dyDescent="0.2">
      <c r="A44" s="165">
        <v>38</v>
      </c>
      <c r="B44" s="166" t="s">
        <v>403</v>
      </c>
      <c r="C44" s="166" t="s">
        <v>404</v>
      </c>
      <c r="D44" s="166" t="s">
        <v>74</v>
      </c>
      <c r="E44" s="167">
        <v>16250</v>
      </c>
      <c r="F44" s="168">
        <v>1088.37625</v>
      </c>
      <c r="G44" s="169">
        <v>7.2334900000000004E-3</v>
      </c>
      <c r="H44" s="168"/>
      <c r="J44" s="14"/>
    </row>
    <row r="45" spans="1:10" ht="25.5" x14ac:dyDescent="0.2">
      <c r="A45" s="165">
        <v>39</v>
      </c>
      <c r="B45" s="166" t="s">
        <v>493</v>
      </c>
      <c r="C45" s="166" t="s">
        <v>494</v>
      </c>
      <c r="D45" s="166" t="s">
        <v>495</v>
      </c>
      <c r="E45" s="167">
        <v>100000</v>
      </c>
      <c r="F45" s="168">
        <v>1060.25</v>
      </c>
      <c r="G45" s="169">
        <v>7.0465600000000003E-3</v>
      </c>
      <c r="H45" s="168"/>
      <c r="J45" s="14"/>
    </row>
    <row r="46" spans="1:10" x14ac:dyDescent="0.2">
      <c r="A46" s="165">
        <v>40</v>
      </c>
      <c r="B46" s="166" t="s">
        <v>256</v>
      </c>
      <c r="C46" s="166" t="s">
        <v>257</v>
      </c>
      <c r="D46" s="166" t="s">
        <v>47</v>
      </c>
      <c r="E46" s="167">
        <v>660000</v>
      </c>
      <c r="F46" s="168">
        <v>1056.99</v>
      </c>
      <c r="G46" s="169">
        <v>7.0248899999999998E-3</v>
      </c>
      <c r="H46" s="168"/>
      <c r="J46" s="14"/>
    </row>
    <row r="47" spans="1:10" x14ac:dyDescent="0.2">
      <c r="A47" s="165">
        <v>41</v>
      </c>
      <c r="B47" s="166" t="s">
        <v>225</v>
      </c>
      <c r="C47" s="166" t="s">
        <v>226</v>
      </c>
      <c r="D47" s="166" t="s">
        <v>66</v>
      </c>
      <c r="E47" s="167">
        <v>75000</v>
      </c>
      <c r="F47" s="168">
        <v>1019.775</v>
      </c>
      <c r="G47" s="169">
        <v>6.7775600000000002E-3</v>
      </c>
      <c r="H47" s="168"/>
      <c r="J47" s="14"/>
    </row>
    <row r="48" spans="1:10" ht="25.5" x14ac:dyDescent="0.2">
      <c r="A48" s="165">
        <v>42</v>
      </c>
      <c r="B48" s="183" t="s">
        <v>893</v>
      </c>
      <c r="C48" s="183" t="s">
        <v>894</v>
      </c>
      <c r="D48" s="183" t="s">
        <v>20</v>
      </c>
      <c r="E48" s="195">
        <v>1000916</v>
      </c>
      <c r="F48" s="192">
        <v>950.56989999999996</v>
      </c>
      <c r="G48" s="196">
        <v>6.3176095839692298E-3</v>
      </c>
      <c r="H48" s="192"/>
      <c r="J48" s="14"/>
    </row>
    <row r="49" spans="1:10" ht="25.5" x14ac:dyDescent="0.2">
      <c r="A49" s="165">
        <v>43</v>
      </c>
      <c r="B49" s="166" t="s">
        <v>243</v>
      </c>
      <c r="C49" s="166" t="s">
        <v>244</v>
      </c>
      <c r="D49" s="166" t="s">
        <v>213</v>
      </c>
      <c r="E49" s="167">
        <v>19000</v>
      </c>
      <c r="F49" s="168">
        <v>913.9855</v>
      </c>
      <c r="G49" s="169">
        <v>6.0744700000000002E-3</v>
      </c>
      <c r="H49" s="168"/>
      <c r="J49" s="14"/>
    </row>
    <row r="50" spans="1:10" x14ac:dyDescent="0.2">
      <c r="A50" s="165">
        <v>44</v>
      </c>
      <c r="B50" s="166" t="s">
        <v>568</v>
      </c>
      <c r="C50" s="166" t="s">
        <v>569</v>
      </c>
      <c r="D50" s="166" t="s">
        <v>268</v>
      </c>
      <c r="E50" s="167">
        <v>77500</v>
      </c>
      <c r="F50" s="168">
        <v>898.53499999999997</v>
      </c>
      <c r="G50" s="169">
        <v>5.9717800000000003E-3</v>
      </c>
      <c r="H50" s="168"/>
      <c r="J50" s="14"/>
    </row>
    <row r="51" spans="1:10" ht="25.5" x14ac:dyDescent="0.2">
      <c r="A51" s="165">
        <v>45</v>
      </c>
      <c r="B51" s="166" t="s">
        <v>574</v>
      </c>
      <c r="C51" s="166" t="s">
        <v>575</v>
      </c>
      <c r="D51" s="166" t="s">
        <v>26</v>
      </c>
      <c r="E51" s="167">
        <v>38095</v>
      </c>
      <c r="F51" s="168">
        <v>882.37543749999998</v>
      </c>
      <c r="G51" s="169">
        <v>5.8643799999999998E-3</v>
      </c>
      <c r="H51" s="168"/>
      <c r="J51" s="14"/>
    </row>
    <row r="52" spans="1:10" x14ac:dyDescent="0.2">
      <c r="A52" s="165">
        <v>46</v>
      </c>
      <c r="B52" s="166" t="s">
        <v>121</v>
      </c>
      <c r="C52" s="166" t="s">
        <v>122</v>
      </c>
      <c r="D52" s="166" t="s">
        <v>14</v>
      </c>
      <c r="E52" s="167">
        <v>140000</v>
      </c>
      <c r="F52" s="168">
        <v>878.92</v>
      </c>
      <c r="G52" s="169">
        <v>5.8414199999999999E-3</v>
      </c>
      <c r="H52" s="168"/>
      <c r="J52" s="14"/>
    </row>
    <row r="53" spans="1:10" x14ac:dyDescent="0.2">
      <c r="A53" s="165">
        <v>47</v>
      </c>
      <c r="B53" s="166" t="s">
        <v>578</v>
      </c>
      <c r="C53" s="166" t="s">
        <v>579</v>
      </c>
      <c r="D53" s="166" t="s">
        <v>247</v>
      </c>
      <c r="E53" s="167">
        <v>150000</v>
      </c>
      <c r="F53" s="168">
        <v>818.17499999999995</v>
      </c>
      <c r="G53" s="169">
        <v>5.4377000000000002E-3</v>
      </c>
      <c r="H53" s="168"/>
      <c r="J53" s="14"/>
    </row>
    <row r="54" spans="1:10" ht="25.5" x14ac:dyDescent="0.2">
      <c r="A54" s="165">
        <v>48</v>
      </c>
      <c r="B54" s="166" t="s">
        <v>363</v>
      </c>
      <c r="C54" s="166" t="s">
        <v>364</v>
      </c>
      <c r="D54" s="166" t="s">
        <v>213</v>
      </c>
      <c r="E54" s="167">
        <v>14000</v>
      </c>
      <c r="F54" s="168">
        <v>810.85900000000004</v>
      </c>
      <c r="G54" s="169">
        <v>5.3890700000000001E-3</v>
      </c>
      <c r="H54" s="168"/>
      <c r="J54" s="14"/>
    </row>
    <row r="55" spans="1:10" x14ac:dyDescent="0.2">
      <c r="A55" s="165">
        <v>49</v>
      </c>
      <c r="B55" s="166" t="s">
        <v>487</v>
      </c>
      <c r="C55" s="166" t="s">
        <v>488</v>
      </c>
      <c r="D55" s="166" t="s">
        <v>247</v>
      </c>
      <c r="E55" s="167">
        <v>50000</v>
      </c>
      <c r="F55" s="168">
        <v>693.2</v>
      </c>
      <c r="G55" s="169">
        <v>4.6071000000000003E-3</v>
      </c>
      <c r="H55" s="168"/>
      <c r="J55" s="14"/>
    </row>
    <row r="56" spans="1:10" x14ac:dyDescent="0.2">
      <c r="A56" s="165">
        <v>50</v>
      </c>
      <c r="B56" s="166" t="s">
        <v>208</v>
      </c>
      <c r="C56" s="166" t="s">
        <v>209</v>
      </c>
      <c r="D56" s="166" t="s">
        <v>210</v>
      </c>
      <c r="E56" s="167">
        <v>140000</v>
      </c>
      <c r="F56" s="168">
        <v>665.14</v>
      </c>
      <c r="G56" s="169">
        <v>4.4206100000000002E-3</v>
      </c>
      <c r="H56" s="168"/>
      <c r="J56" s="14"/>
    </row>
    <row r="57" spans="1:10" x14ac:dyDescent="0.2">
      <c r="A57" s="165">
        <v>51</v>
      </c>
      <c r="B57" s="166" t="s">
        <v>280</v>
      </c>
      <c r="C57" s="166" t="s">
        <v>281</v>
      </c>
      <c r="D57" s="166" t="s">
        <v>282</v>
      </c>
      <c r="E57" s="167">
        <v>65100</v>
      </c>
      <c r="F57" s="168">
        <v>658.71434999999997</v>
      </c>
      <c r="G57" s="169">
        <v>4.3778999999999997E-3</v>
      </c>
      <c r="H57" s="168"/>
      <c r="J57" s="14"/>
    </row>
    <row r="58" spans="1:10" ht="25.5" x14ac:dyDescent="0.2">
      <c r="A58" s="165">
        <v>52</v>
      </c>
      <c r="B58" s="166" t="s">
        <v>219</v>
      </c>
      <c r="C58" s="166" t="s">
        <v>220</v>
      </c>
      <c r="D58" s="166" t="s">
        <v>213</v>
      </c>
      <c r="E58" s="167">
        <v>40000</v>
      </c>
      <c r="F58" s="168">
        <v>633.02</v>
      </c>
      <c r="G58" s="169">
        <v>4.2071299999999999E-3</v>
      </c>
      <c r="H58" s="168"/>
      <c r="J58" s="14"/>
    </row>
    <row r="59" spans="1:10" x14ac:dyDescent="0.2">
      <c r="A59" s="165">
        <v>53</v>
      </c>
      <c r="B59" s="166" t="s">
        <v>283</v>
      </c>
      <c r="C59" s="166" t="s">
        <v>284</v>
      </c>
      <c r="D59" s="166" t="s">
        <v>102</v>
      </c>
      <c r="E59" s="167">
        <v>100000</v>
      </c>
      <c r="F59" s="168">
        <v>463.5</v>
      </c>
      <c r="G59" s="169">
        <v>3.08048E-3</v>
      </c>
      <c r="H59" s="168"/>
      <c r="J59" s="14"/>
    </row>
    <row r="60" spans="1:10" x14ac:dyDescent="0.2">
      <c r="A60" s="165">
        <v>54</v>
      </c>
      <c r="B60" s="166" t="s">
        <v>127</v>
      </c>
      <c r="C60" s="166" t="s">
        <v>128</v>
      </c>
      <c r="D60" s="166" t="s">
        <v>71</v>
      </c>
      <c r="E60" s="167">
        <v>120000</v>
      </c>
      <c r="F60" s="168">
        <v>462.12</v>
      </c>
      <c r="G60" s="169">
        <v>3.0713099999999998E-3</v>
      </c>
      <c r="H60" s="168"/>
      <c r="J60" s="14"/>
    </row>
    <row r="61" spans="1:10" x14ac:dyDescent="0.2">
      <c r="A61" s="165">
        <v>55</v>
      </c>
      <c r="B61" s="166" t="s">
        <v>72</v>
      </c>
      <c r="C61" s="166" t="s">
        <v>73</v>
      </c>
      <c r="D61" s="166" t="s">
        <v>74</v>
      </c>
      <c r="E61" s="167">
        <v>80000</v>
      </c>
      <c r="F61" s="168">
        <v>430.2</v>
      </c>
      <c r="G61" s="169">
        <v>2.8591599999999999E-3</v>
      </c>
      <c r="H61" s="168"/>
      <c r="J61" s="14"/>
    </row>
    <row r="62" spans="1:10" x14ac:dyDescent="0.2">
      <c r="A62" s="165">
        <v>56</v>
      </c>
      <c r="B62" s="166" t="s">
        <v>584</v>
      </c>
      <c r="C62" s="166" t="s">
        <v>585</v>
      </c>
      <c r="D62" s="166" t="s">
        <v>233</v>
      </c>
      <c r="E62" s="167">
        <v>34000</v>
      </c>
      <c r="F62" s="168">
        <v>417.673</v>
      </c>
      <c r="G62" s="169">
        <v>2.7759099999999999E-3</v>
      </c>
      <c r="H62" s="168"/>
      <c r="J62" s="14"/>
    </row>
    <row r="63" spans="1:10" x14ac:dyDescent="0.2">
      <c r="A63" s="165">
        <v>57</v>
      </c>
      <c r="B63" s="166" t="s">
        <v>214</v>
      </c>
      <c r="C63" s="166" t="s">
        <v>215</v>
      </c>
      <c r="D63" s="166" t="s">
        <v>47</v>
      </c>
      <c r="E63" s="167">
        <v>60000</v>
      </c>
      <c r="F63" s="168">
        <v>340.5</v>
      </c>
      <c r="G63" s="169">
        <v>2.2630100000000002E-3</v>
      </c>
      <c r="H63" s="168"/>
      <c r="J63" s="14"/>
    </row>
    <row r="64" spans="1:10" x14ac:dyDescent="0.2">
      <c r="A64" s="165">
        <v>58</v>
      </c>
      <c r="B64" s="166" t="s">
        <v>293</v>
      </c>
      <c r="C64" s="166" t="s">
        <v>294</v>
      </c>
      <c r="D64" s="166" t="s">
        <v>102</v>
      </c>
      <c r="E64" s="167">
        <v>38300</v>
      </c>
      <c r="F64" s="168">
        <v>325.64575000000002</v>
      </c>
      <c r="G64" s="169">
        <v>2.1642800000000002E-3</v>
      </c>
      <c r="H64" s="168"/>
      <c r="J64" s="14"/>
    </row>
    <row r="65" spans="1:10" ht="25.5" x14ac:dyDescent="0.2">
      <c r="A65" s="165">
        <v>59</v>
      </c>
      <c r="B65" s="166" t="s">
        <v>704</v>
      </c>
      <c r="C65" s="166" t="s">
        <v>705</v>
      </c>
      <c r="D65" s="166" t="s">
        <v>218</v>
      </c>
      <c r="E65" s="167">
        <v>7800</v>
      </c>
      <c r="F65" s="168">
        <v>39.686399999999999</v>
      </c>
      <c r="G65" s="169">
        <v>2.6375999999999998E-4</v>
      </c>
      <c r="H65" s="168"/>
      <c r="J65" s="14"/>
    </row>
    <row r="66" spans="1:10" ht="25.5" x14ac:dyDescent="0.2">
      <c r="A66" s="165">
        <v>60</v>
      </c>
      <c r="B66" s="166" t="s">
        <v>139</v>
      </c>
      <c r="C66" s="166" t="s">
        <v>140</v>
      </c>
      <c r="D66" s="166" t="s">
        <v>26</v>
      </c>
      <c r="E66" s="167">
        <v>1750</v>
      </c>
      <c r="F66" s="168">
        <v>31.074750000000002</v>
      </c>
      <c r="G66" s="169">
        <v>2.0652999999999999E-4</v>
      </c>
      <c r="H66" s="168"/>
      <c r="J66" s="14"/>
    </row>
    <row r="67" spans="1:10" x14ac:dyDescent="0.2">
      <c r="A67" s="163"/>
      <c r="B67" s="163"/>
      <c r="C67" s="164" t="s">
        <v>150</v>
      </c>
      <c r="D67" s="163"/>
      <c r="E67" s="163" t="s">
        <v>151</v>
      </c>
      <c r="F67" s="170">
        <f>SUM(F7:F66)</f>
        <v>114128.0910475</v>
      </c>
      <c r="G67" s="171">
        <f>SUM(G7:G66)</f>
        <v>0.75850998958396898</v>
      </c>
      <c r="H67" s="168"/>
      <c r="J67" s="14"/>
    </row>
    <row r="68" spans="1:10" x14ac:dyDescent="0.2">
      <c r="A68" s="163"/>
      <c r="B68" s="163"/>
      <c r="C68" s="172"/>
      <c r="D68" s="163"/>
      <c r="E68" s="163"/>
      <c r="F68" s="173"/>
      <c r="G68" s="173"/>
      <c r="H68" s="168"/>
      <c r="J68" s="14"/>
    </row>
    <row r="69" spans="1:10" x14ac:dyDescent="0.2">
      <c r="A69" s="163"/>
      <c r="B69" s="163"/>
      <c r="C69" s="164" t="s">
        <v>152</v>
      </c>
      <c r="D69" s="163"/>
      <c r="E69" s="163"/>
      <c r="F69" s="163"/>
      <c r="G69" s="163"/>
      <c r="H69" s="168"/>
      <c r="J69" s="14"/>
    </row>
    <row r="70" spans="1:10" x14ac:dyDescent="0.2">
      <c r="A70" s="163"/>
      <c r="B70" s="163"/>
      <c r="C70" s="164" t="s">
        <v>150</v>
      </c>
      <c r="D70" s="163"/>
      <c r="E70" s="163" t="s">
        <v>151</v>
      </c>
      <c r="F70" s="174" t="s">
        <v>153</v>
      </c>
      <c r="G70" s="171">
        <v>0</v>
      </c>
      <c r="H70" s="168"/>
      <c r="J70" s="14"/>
    </row>
    <row r="71" spans="1:10" x14ac:dyDescent="0.2">
      <c r="A71" s="163"/>
      <c r="B71" s="163"/>
      <c r="C71" s="172"/>
      <c r="D71" s="163"/>
      <c r="E71" s="163"/>
      <c r="F71" s="173"/>
      <c r="G71" s="173"/>
      <c r="H71" s="168"/>
      <c r="J71" s="14"/>
    </row>
    <row r="72" spans="1:10" x14ac:dyDescent="0.2">
      <c r="A72" s="163"/>
      <c r="B72" s="163"/>
      <c r="C72" s="164" t="s">
        <v>154</v>
      </c>
      <c r="D72" s="163"/>
      <c r="E72" s="163"/>
      <c r="F72" s="163"/>
      <c r="G72" s="163"/>
      <c r="H72" s="168"/>
      <c r="J72" s="14"/>
    </row>
    <row r="73" spans="1:10" x14ac:dyDescent="0.2">
      <c r="A73" s="163"/>
      <c r="B73" s="163"/>
      <c r="C73" s="164" t="s">
        <v>150</v>
      </c>
      <c r="D73" s="163"/>
      <c r="E73" s="163" t="s">
        <v>151</v>
      </c>
      <c r="F73" s="174" t="s">
        <v>153</v>
      </c>
      <c r="G73" s="171">
        <v>0</v>
      </c>
      <c r="H73" s="168"/>
      <c r="J73" s="14"/>
    </row>
    <row r="74" spans="1:10" x14ac:dyDescent="0.2">
      <c r="A74" s="163"/>
      <c r="B74" s="163"/>
      <c r="C74" s="172"/>
      <c r="D74" s="163"/>
      <c r="E74" s="163"/>
      <c r="F74" s="173"/>
      <c r="G74" s="173"/>
      <c r="H74" s="168"/>
      <c r="J74" s="14"/>
    </row>
    <row r="75" spans="1:10" x14ac:dyDescent="0.2">
      <c r="A75" s="163"/>
      <c r="B75" s="163"/>
      <c r="C75" s="164" t="s">
        <v>155</v>
      </c>
      <c r="D75" s="163"/>
      <c r="E75" s="163"/>
      <c r="F75" s="163"/>
      <c r="G75" s="163"/>
      <c r="H75" s="168"/>
      <c r="J75" s="14"/>
    </row>
    <row r="76" spans="1:10" x14ac:dyDescent="0.2">
      <c r="A76" s="163"/>
      <c r="B76" s="163"/>
      <c r="C76" s="164" t="s">
        <v>150</v>
      </c>
      <c r="D76" s="163"/>
      <c r="E76" s="163" t="s">
        <v>151</v>
      </c>
      <c r="F76" s="174" t="s">
        <v>153</v>
      </c>
      <c r="G76" s="171">
        <v>0</v>
      </c>
      <c r="H76" s="168"/>
      <c r="J76" s="14"/>
    </row>
    <row r="77" spans="1:10" x14ac:dyDescent="0.2">
      <c r="A77" s="193"/>
      <c r="B77" s="193"/>
      <c r="C77" s="180"/>
      <c r="D77" s="193"/>
      <c r="E77" s="193"/>
      <c r="F77" s="228"/>
      <c r="G77" s="198"/>
      <c r="H77" s="192"/>
      <c r="J77" s="14"/>
    </row>
    <row r="78" spans="1:10" x14ac:dyDescent="0.2">
      <c r="A78" s="193"/>
      <c r="B78" s="193"/>
      <c r="C78" s="180" t="s">
        <v>889</v>
      </c>
      <c r="D78" s="193"/>
      <c r="E78" s="193"/>
      <c r="F78" s="181"/>
      <c r="G78" s="181"/>
      <c r="H78" s="192"/>
      <c r="J78" s="14"/>
    </row>
    <row r="79" spans="1:10" ht="25.5" x14ac:dyDescent="0.2">
      <c r="A79" s="194">
        <v>1</v>
      </c>
      <c r="B79" s="183" t="s">
        <v>890</v>
      </c>
      <c r="C79" s="183" t="s">
        <v>891</v>
      </c>
      <c r="D79" s="183" t="s">
        <v>892</v>
      </c>
      <c r="E79" s="195">
        <v>750</v>
      </c>
      <c r="F79" s="192">
        <v>761.84227950000002</v>
      </c>
      <c r="G79" s="169">
        <v>5.1000000000000004E-3</v>
      </c>
      <c r="H79" s="192">
        <v>8.5449999999999999</v>
      </c>
      <c r="J79" s="14"/>
    </row>
    <row r="80" spans="1:10" x14ac:dyDescent="0.2">
      <c r="A80" s="193"/>
      <c r="B80" s="193"/>
      <c r="C80" s="180" t="s">
        <v>150</v>
      </c>
      <c r="D80" s="193"/>
      <c r="E80" s="193" t="s">
        <v>151</v>
      </c>
      <c r="F80" s="197">
        <v>761.84227950000002</v>
      </c>
      <c r="G80" s="198">
        <v>5.1000000000000004E-3</v>
      </c>
      <c r="H80" s="192"/>
      <c r="J80" s="14"/>
    </row>
    <row r="81" spans="1:10" x14ac:dyDescent="0.2">
      <c r="A81" s="163"/>
      <c r="B81" s="163"/>
      <c r="C81" s="172"/>
      <c r="D81" s="163"/>
      <c r="E81" s="163"/>
      <c r="F81" s="173"/>
      <c r="G81" s="173"/>
      <c r="H81" s="168"/>
      <c r="J81" s="14"/>
    </row>
    <row r="82" spans="1:10" x14ac:dyDescent="0.2">
      <c r="A82" s="163"/>
      <c r="B82" s="163"/>
      <c r="C82" s="164" t="s">
        <v>156</v>
      </c>
      <c r="D82" s="163"/>
      <c r="E82" s="163"/>
      <c r="F82" s="173"/>
      <c r="G82" s="173"/>
      <c r="H82" s="168"/>
      <c r="J82" s="14"/>
    </row>
    <row r="83" spans="1:10" x14ac:dyDescent="0.2">
      <c r="A83" s="163"/>
      <c r="B83" s="163"/>
      <c r="C83" s="164" t="s">
        <v>150</v>
      </c>
      <c r="D83" s="163"/>
      <c r="E83" s="163" t="s">
        <v>151</v>
      </c>
      <c r="F83" s="174" t="s">
        <v>153</v>
      </c>
      <c r="G83" s="171">
        <v>0</v>
      </c>
      <c r="H83" s="168"/>
      <c r="J83" s="14"/>
    </row>
    <row r="84" spans="1:10" x14ac:dyDescent="0.2">
      <c r="A84" s="163"/>
      <c r="B84" s="163"/>
      <c r="C84" s="172"/>
      <c r="D84" s="163"/>
      <c r="E84" s="163"/>
      <c r="F84" s="173"/>
      <c r="G84" s="173"/>
      <c r="H84" s="168"/>
      <c r="J84" s="14"/>
    </row>
    <row r="85" spans="1:10" x14ac:dyDescent="0.2">
      <c r="A85" s="163"/>
      <c r="B85" s="163"/>
      <c r="C85" s="164" t="s">
        <v>157</v>
      </c>
      <c r="D85" s="163"/>
      <c r="E85" s="163"/>
      <c r="F85" s="173"/>
      <c r="G85" s="173"/>
      <c r="H85" s="168"/>
      <c r="J85" s="14"/>
    </row>
    <row r="86" spans="1:10" x14ac:dyDescent="0.2">
      <c r="A86" s="165">
        <v>1</v>
      </c>
      <c r="B86" s="166"/>
      <c r="C86" s="166" t="s">
        <v>935</v>
      </c>
      <c r="D86" s="166" t="s">
        <v>695</v>
      </c>
      <c r="E86" s="167">
        <v>-1750</v>
      </c>
      <c r="F86" s="168">
        <v>-31.086124999999999</v>
      </c>
      <c r="G86" s="169">
        <f>F86/$F$169</f>
        <v>-2.0660237740377166E-4</v>
      </c>
      <c r="H86" s="168"/>
      <c r="J86" s="14"/>
    </row>
    <row r="87" spans="1:10" x14ac:dyDescent="0.2">
      <c r="A87" s="165">
        <v>2</v>
      </c>
      <c r="B87" s="166"/>
      <c r="C87" s="166" t="s">
        <v>936</v>
      </c>
      <c r="D87" s="166" t="s">
        <v>695</v>
      </c>
      <c r="E87" s="167">
        <v>-7800</v>
      </c>
      <c r="F87" s="168">
        <v>-39.861899999999999</v>
      </c>
      <c r="G87" s="169">
        <f t="shared" ref="G87:G101" si="0">F87/$F$169</f>
        <v>-2.6492730463611677E-4</v>
      </c>
      <c r="H87" s="168"/>
      <c r="J87" s="14"/>
    </row>
    <row r="88" spans="1:10" x14ac:dyDescent="0.2">
      <c r="A88" s="165">
        <v>3</v>
      </c>
      <c r="B88" s="166"/>
      <c r="C88" s="166" t="s">
        <v>931</v>
      </c>
      <c r="D88" s="166" t="s">
        <v>695</v>
      </c>
      <c r="E88" s="167">
        <v>-1050</v>
      </c>
      <c r="F88" s="168">
        <v>-131.29095000000001</v>
      </c>
      <c r="G88" s="169">
        <f t="shared" si="0"/>
        <v>-8.7257650805945477E-4</v>
      </c>
      <c r="H88" s="168"/>
      <c r="J88" s="14"/>
    </row>
    <row r="89" spans="1:10" x14ac:dyDescent="0.2">
      <c r="A89" s="165">
        <v>4</v>
      </c>
      <c r="B89" s="166"/>
      <c r="C89" s="166" t="s">
        <v>922</v>
      </c>
      <c r="D89" s="166" t="s">
        <v>695</v>
      </c>
      <c r="E89" s="167">
        <v>-45000</v>
      </c>
      <c r="F89" s="168">
        <v>-162.92250000000001</v>
      </c>
      <c r="G89" s="169">
        <f t="shared" si="0"/>
        <v>-1.0828038500316779E-3</v>
      </c>
      <c r="H89" s="168"/>
      <c r="J89" s="14"/>
    </row>
    <row r="90" spans="1:10" x14ac:dyDescent="0.2">
      <c r="A90" s="165">
        <v>5</v>
      </c>
      <c r="B90" s="166"/>
      <c r="C90" s="166" t="s">
        <v>937</v>
      </c>
      <c r="D90" s="166" t="s">
        <v>695</v>
      </c>
      <c r="E90" s="167">
        <v>-45000</v>
      </c>
      <c r="F90" s="168">
        <v>-453.69</v>
      </c>
      <c r="G90" s="169">
        <f t="shared" si="0"/>
        <v>-3.0152819820520303E-3</v>
      </c>
      <c r="H90" s="168"/>
      <c r="J90" s="14"/>
    </row>
    <row r="91" spans="1:10" x14ac:dyDescent="0.2">
      <c r="A91" s="165">
        <v>6</v>
      </c>
      <c r="B91" s="166"/>
      <c r="C91" s="166" t="s">
        <v>917</v>
      </c>
      <c r="D91" s="166" t="s">
        <v>695</v>
      </c>
      <c r="E91" s="167">
        <v>-31000</v>
      </c>
      <c r="F91" s="168">
        <v>-477.19850000000002</v>
      </c>
      <c r="G91" s="169">
        <f t="shared" si="0"/>
        <v>-3.1715224909349021E-3</v>
      </c>
      <c r="H91" s="168"/>
      <c r="J91" s="14"/>
    </row>
    <row r="92" spans="1:10" x14ac:dyDescent="0.2">
      <c r="A92" s="165">
        <v>7</v>
      </c>
      <c r="B92" s="166"/>
      <c r="C92" s="166" t="s">
        <v>934</v>
      </c>
      <c r="D92" s="166" t="s">
        <v>695</v>
      </c>
      <c r="E92" s="167">
        <v>-40000</v>
      </c>
      <c r="F92" s="168">
        <v>-588.58000000000004</v>
      </c>
      <c r="G92" s="169">
        <f t="shared" si="0"/>
        <v>-3.9117782384363422E-3</v>
      </c>
      <c r="H92" s="168"/>
      <c r="J92" s="14"/>
    </row>
    <row r="93" spans="1:10" x14ac:dyDescent="0.2">
      <c r="A93" s="165">
        <v>8</v>
      </c>
      <c r="B93" s="166"/>
      <c r="C93" s="166" t="s">
        <v>907</v>
      </c>
      <c r="D93" s="166" t="s">
        <v>695</v>
      </c>
      <c r="E93" s="167">
        <v>-16250</v>
      </c>
      <c r="F93" s="168">
        <v>-1091.8943750000001</v>
      </c>
      <c r="G93" s="169">
        <f t="shared" si="0"/>
        <v>-7.2568701872235729E-3</v>
      </c>
      <c r="H93" s="168"/>
      <c r="J93" s="14"/>
    </row>
    <row r="94" spans="1:10" x14ac:dyDescent="0.2">
      <c r="A94" s="165">
        <v>9</v>
      </c>
      <c r="B94" s="166"/>
      <c r="C94" s="166" t="s">
        <v>938</v>
      </c>
      <c r="D94" s="166" t="s">
        <v>695</v>
      </c>
      <c r="E94" s="167">
        <v>-83200</v>
      </c>
      <c r="F94" s="168">
        <v>-1213.5968</v>
      </c>
      <c r="G94" s="169">
        <f t="shared" si="0"/>
        <v>-8.065720127214621E-3</v>
      </c>
      <c r="H94" s="168"/>
      <c r="J94" s="14"/>
    </row>
    <row r="95" spans="1:10" x14ac:dyDescent="0.2">
      <c r="A95" s="165">
        <v>10</v>
      </c>
      <c r="B95" s="166"/>
      <c r="C95" s="166" t="s">
        <v>933</v>
      </c>
      <c r="D95" s="166" t="s">
        <v>695</v>
      </c>
      <c r="E95" s="167">
        <v>-162450</v>
      </c>
      <c r="F95" s="168">
        <v>-1502.3376000000001</v>
      </c>
      <c r="G95" s="169">
        <f t="shared" si="0"/>
        <v>-9.9847285508591552E-3</v>
      </c>
      <c r="H95" s="168"/>
      <c r="J95" s="14"/>
    </row>
    <row r="96" spans="1:10" x14ac:dyDescent="0.2">
      <c r="A96" s="165">
        <v>11</v>
      </c>
      <c r="B96" s="166"/>
      <c r="C96" s="166" t="s">
        <v>901</v>
      </c>
      <c r="D96" s="166" t="s">
        <v>695</v>
      </c>
      <c r="E96" s="167">
        <v>-115200</v>
      </c>
      <c r="F96" s="168">
        <v>-1632.7872</v>
      </c>
      <c r="G96" s="169">
        <f t="shared" si="0"/>
        <v>-1.0851713338811048E-2</v>
      </c>
      <c r="H96" s="168"/>
      <c r="J96" s="14"/>
    </row>
    <row r="97" spans="1:10" x14ac:dyDescent="0.2">
      <c r="A97" s="165">
        <v>12</v>
      </c>
      <c r="B97" s="166"/>
      <c r="C97" s="166" t="s">
        <v>939</v>
      </c>
      <c r="D97" s="166" t="s">
        <v>695</v>
      </c>
      <c r="E97" s="167">
        <v>-1917000</v>
      </c>
      <c r="F97" s="168">
        <v>-2272.6035000000002</v>
      </c>
      <c r="G97" s="169">
        <f t="shared" si="0"/>
        <v>-1.5104014604462037E-2</v>
      </c>
      <c r="H97" s="168"/>
      <c r="J97" s="14"/>
    </row>
    <row r="98" spans="1:10" x14ac:dyDescent="0.2">
      <c r="A98" s="165">
        <v>13</v>
      </c>
      <c r="B98" s="166"/>
      <c r="C98" s="166" t="s">
        <v>929</v>
      </c>
      <c r="D98" s="166" t="s">
        <v>695</v>
      </c>
      <c r="E98" s="167">
        <v>-930150</v>
      </c>
      <c r="F98" s="168">
        <v>-2482.57035</v>
      </c>
      <c r="G98" s="169">
        <f t="shared" si="0"/>
        <v>-1.649948124387049E-2</v>
      </c>
      <c r="H98" s="168"/>
      <c r="J98" s="14"/>
    </row>
    <row r="99" spans="1:10" x14ac:dyDescent="0.2">
      <c r="A99" s="165">
        <v>14</v>
      </c>
      <c r="B99" s="166"/>
      <c r="C99" s="166" t="s">
        <v>940</v>
      </c>
      <c r="D99" s="166" t="s">
        <v>695</v>
      </c>
      <c r="E99" s="167">
        <v>-159600</v>
      </c>
      <c r="F99" s="168">
        <v>-2703.7037999999998</v>
      </c>
      <c r="G99" s="169">
        <f t="shared" si="0"/>
        <v>-1.796916254038133E-2</v>
      </c>
      <c r="H99" s="168"/>
      <c r="J99" s="14"/>
    </row>
    <row r="100" spans="1:10" ht="25.5" x14ac:dyDescent="0.2">
      <c r="A100" s="165">
        <v>15</v>
      </c>
      <c r="B100" s="166"/>
      <c r="C100" s="166" t="s">
        <v>941</v>
      </c>
      <c r="D100" s="166" t="s">
        <v>695</v>
      </c>
      <c r="E100" s="167">
        <v>-1833000</v>
      </c>
      <c r="F100" s="168">
        <v>-2762.3310000000001</v>
      </c>
      <c r="G100" s="169">
        <f t="shared" si="0"/>
        <v>-1.8358806437796221E-2</v>
      </c>
      <c r="H100" s="168"/>
      <c r="J100" s="14"/>
    </row>
    <row r="101" spans="1:10" x14ac:dyDescent="0.2">
      <c r="A101" s="165">
        <v>16</v>
      </c>
      <c r="B101" s="166"/>
      <c r="C101" s="166" t="s">
        <v>910</v>
      </c>
      <c r="D101" s="166" t="s">
        <v>695</v>
      </c>
      <c r="E101" s="167">
        <v>-182050</v>
      </c>
      <c r="F101" s="168">
        <v>-2803.1148750000002</v>
      </c>
      <c r="G101" s="169">
        <f t="shared" si="0"/>
        <v>-1.8629861306640062E-2</v>
      </c>
      <c r="H101" s="168"/>
      <c r="J101" s="14"/>
    </row>
    <row r="102" spans="1:10" x14ac:dyDescent="0.2">
      <c r="A102" s="163"/>
      <c r="B102" s="163"/>
      <c r="C102" s="164" t="s">
        <v>150</v>
      </c>
      <c r="D102" s="163"/>
      <c r="E102" s="163" t="s">
        <v>151</v>
      </c>
      <c r="F102" s="170">
        <v>-20349.569475</v>
      </c>
      <c r="G102" s="171">
        <v>-0.13524585</v>
      </c>
      <c r="H102" s="168"/>
      <c r="J102" s="14"/>
    </row>
    <row r="103" spans="1:10" x14ac:dyDescent="0.2">
      <c r="A103" s="163"/>
      <c r="B103" s="163"/>
      <c r="C103" s="172"/>
      <c r="D103" s="163"/>
      <c r="E103" s="163"/>
      <c r="F103" s="173"/>
      <c r="G103" s="173"/>
      <c r="H103" s="168"/>
      <c r="J103" s="14"/>
    </row>
    <row r="104" spans="1:10" x14ac:dyDescent="0.2">
      <c r="A104" s="163"/>
      <c r="B104" s="163"/>
      <c r="C104" s="164" t="s">
        <v>158</v>
      </c>
      <c r="D104" s="163"/>
      <c r="E104" s="163"/>
      <c r="F104" s="170">
        <v>114889.93332699999</v>
      </c>
      <c r="G104" s="171">
        <v>0.76360998958396897</v>
      </c>
      <c r="H104" s="168"/>
      <c r="J104" s="14"/>
    </row>
    <row r="105" spans="1:10" x14ac:dyDescent="0.2">
      <c r="A105" s="163"/>
      <c r="B105" s="163"/>
      <c r="C105" s="172"/>
      <c r="D105" s="163"/>
      <c r="E105" s="163"/>
      <c r="F105" s="173"/>
      <c r="G105" s="173"/>
      <c r="H105" s="168"/>
      <c r="J105" s="14"/>
    </row>
    <row r="106" spans="1:10" x14ac:dyDescent="0.2">
      <c r="A106" s="163"/>
      <c r="B106" s="163"/>
      <c r="C106" s="164" t="s">
        <v>159</v>
      </c>
      <c r="D106" s="163"/>
      <c r="E106" s="163"/>
      <c r="F106" s="173"/>
      <c r="G106" s="173"/>
      <c r="H106" s="168"/>
      <c r="J106" s="14"/>
    </row>
    <row r="107" spans="1:10" x14ac:dyDescent="0.2">
      <c r="A107" s="163"/>
      <c r="B107" s="163"/>
      <c r="C107" s="164" t="s">
        <v>8</v>
      </c>
      <c r="D107" s="163"/>
      <c r="E107" s="163"/>
      <c r="F107" s="173"/>
      <c r="G107" s="173"/>
      <c r="H107" s="168"/>
      <c r="J107" s="14"/>
    </row>
    <row r="108" spans="1:10" x14ac:dyDescent="0.2">
      <c r="A108" s="165">
        <v>1</v>
      </c>
      <c r="B108" s="166" t="s">
        <v>706</v>
      </c>
      <c r="C108" s="166" t="s">
        <v>707</v>
      </c>
      <c r="D108" s="166" t="s">
        <v>604</v>
      </c>
      <c r="E108" s="167">
        <v>2500</v>
      </c>
      <c r="F108" s="168">
        <v>2500.15</v>
      </c>
      <c r="G108" s="169">
        <v>1.661632E-2</v>
      </c>
      <c r="H108" s="168">
        <v>7.5776000000000003</v>
      </c>
      <c r="J108" s="14"/>
    </row>
    <row r="109" spans="1:10" ht="25.5" x14ac:dyDescent="0.2">
      <c r="A109" s="165">
        <v>2</v>
      </c>
      <c r="B109" s="166" t="s">
        <v>596</v>
      </c>
      <c r="C109" s="166" t="s">
        <v>597</v>
      </c>
      <c r="D109" s="166" t="s">
        <v>591</v>
      </c>
      <c r="E109" s="167">
        <v>150</v>
      </c>
      <c r="F109" s="168">
        <v>1528.7370000000001</v>
      </c>
      <c r="G109" s="169">
        <v>1.016018E-2</v>
      </c>
      <c r="H109" s="168">
        <v>7.71</v>
      </c>
      <c r="J109" s="14"/>
    </row>
    <row r="110" spans="1:10" ht="25.5" x14ac:dyDescent="0.2">
      <c r="A110" s="165">
        <v>3</v>
      </c>
      <c r="B110" s="166" t="s">
        <v>607</v>
      </c>
      <c r="C110" s="166" t="s">
        <v>608</v>
      </c>
      <c r="D110" s="166" t="s">
        <v>604</v>
      </c>
      <c r="E110" s="167">
        <v>1500</v>
      </c>
      <c r="F110" s="168">
        <v>1496.7855</v>
      </c>
      <c r="G110" s="169">
        <v>9.9478299999999995E-3</v>
      </c>
      <c r="H110" s="168">
        <v>7.665</v>
      </c>
      <c r="J110" s="14"/>
    </row>
    <row r="111" spans="1:10" ht="25.5" x14ac:dyDescent="0.2">
      <c r="A111" s="165">
        <v>4</v>
      </c>
      <c r="B111" s="166" t="s">
        <v>589</v>
      </c>
      <c r="C111" s="166" t="s">
        <v>590</v>
      </c>
      <c r="D111" s="166" t="s">
        <v>591</v>
      </c>
      <c r="E111" s="167">
        <v>1500</v>
      </c>
      <c r="F111" s="168">
        <v>1494.2175</v>
      </c>
      <c r="G111" s="169">
        <v>9.9307600000000003E-3</v>
      </c>
      <c r="H111" s="168">
        <v>7.76</v>
      </c>
      <c r="J111" s="14"/>
    </row>
    <row r="112" spans="1:10" ht="25.5" x14ac:dyDescent="0.2">
      <c r="A112" s="165">
        <v>5</v>
      </c>
      <c r="B112" s="166" t="s">
        <v>615</v>
      </c>
      <c r="C112" s="166" t="s">
        <v>616</v>
      </c>
      <c r="D112" s="166" t="s">
        <v>591</v>
      </c>
      <c r="E112" s="167">
        <v>1000</v>
      </c>
      <c r="F112" s="168">
        <v>1028.942</v>
      </c>
      <c r="G112" s="169">
        <v>6.8384800000000001E-3</v>
      </c>
      <c r="H112" s="168">
        <v>7.3949999999999996</v>
      </c>
      <c r="J112" s="14"/>
    </row>
    <row r="113" spans="1:10" ht="25.5" x14ac:dyDescent="0.2">
      <c r="A113" s="165">
        <v>6</v>
      </c>
      <c r="B113" s="166" t="s">
        <v>621</v>
      </c>
      <c r="C113" s="166" t="s">
        <v>622</v>
      </c>
      <c r="D113" s="166" t="s">
        <v>591</v>
      </c>
      <c r="E113" s="167">
        <v>1000</v>
      </c>
      <c r="F113" s="168">
        <v>1003.5549999999999</v>
      </c>
      <c r="G113" s="169">
        <v>6.6697600000000003E-3</v>
      </c>
      <c r="H113" s="168">
        <v>7.74</v>
      </c>
      <c r="J113" s="14"/>
    </row>
    <row r="114" spans="1:10" ht="25.5" x14ac:dyDescent="0.2">
      <c r="A114" s="165">
        <v>7</v>
      </c>
      <c r="B114" s="166" t="s">
        <v>627</v>
      </c>
      <c r="C114" s="166" t="s">
        <v>628</v>
      </c>
      <c r="D114" s="166" t="s">
        <v>591</v>
      </c>
      <c r="E114" s="167">
        <v>100</v>
      </c>
      <c r="F114" s="168">
        <v>998.923</v>
      </c>
      <c r="G114" s="169">
        <v>6.6389700000000001E-3</v>
      </c>
      <c r="H114" s="168">
        <v>7.8449999999999998</v>
      </c>
      <c r="J114" s="14"/>
    </row>
    <row r="115" spans="1:10" x14ac:dyDescent="0.2">
      <c r="A115" s="165">
        <v>8</v>
      </c>
      <c r="B115" s="166" t="s">
        <v>646</v>
      </c>
      <c r="C115" s="166" t="s">
        <v>647</v>
      </c>
      <c r="D115" s="166" t="s">
        <v>591</v>
      </c>
      <c r="E115" s="167">
        <v>1000</v>
      </c>
      <c r="F115" s="168">
        <v>996.72500000000002</v>
      </c>
      <c r="G115" s="169">
        <v>6.6243600000000001E-3</v>
      </c>
      <c r="H115" s="168">
        <v>7.6600999999999999</v>
      </c>
      <c r="J115" s="14"/>
    </row>
    <row r="116" spans="1:10" x14ac:dyDescent="0.2">
      <c r="A116" s="165">
        <v>9</v>
      </c>
      <c r="B116" s="166" t="s">
        <v>611</v>
      </c>
      <c r="C116" s="166" t="s">
        <v>612</v>
      </c>
      <c r="D116" s="166" t="s">
        <v>604</v>
      </c>
      <c r="E116" s="167">
        <v>50</v>
      </c>
      <c r="F116" s="168">
        <v>502.02</v>
      </c>
      <c r="G116" s="169">
        <v>3.3364900000000001E-3</v>
      </c>
      <c r="H116" s="168">
        <v>7.62</v>
      </c>
      <c r="J116" s="14"/>
    </row>
    <row r="117" spans="1:10" x14ac:dyDescent="0.2">
      <c r="A117" s="165">
        <v>10</v>
      </c>
      <c r="B117" s="166" t="s">
        <v>642</v>
      </c>
      <c r="C117" s="166" t="s">
        <v>643</v>
      </c>
      <c r="D117" s="166" t="s">
        <v>591</v>
      </c>
      <c r="E117" s="167">
        <v>50</v>
      </c>
      <c r="F117" s="168">
        <v>482.21699999999998</v>
      </c>
      <c r="G117" s="169">
        <v>3.2048799999999998E-3</v>
      </c>
      <c r="H117" s="168">
        <v>7.93</v>
      </c>
      <c r="J117" s="14"/>
    </row>
    <row r="118" spans="1:10" ht="25.5" x14ac:dyDescent="0.2">
      <c r="A118" s="165">
        <v>11</v>
      </c>
      <c r="B118" s="166" t="s">
        <v>656</v>
      </c>
      <c r="C118" s="166" t="s">
        <v>657</v>
      </c>
      <c r="D118" s="166" t="s">
        <v>591</v>
      </c>
      <c r="E118" s="167">
        <v>30</v>
      </c>
      <c r="F118" s="168">
        <v>298.96469999999999</v>
      </c>
      <c r="G118" s="169">
        <v>1.9869599999999999E-3</v>
      </c>
      <c r="H118" s="168">
        <v>7.39</v>
      </c>
      <c r="J118" s="14"/>
    </row>
    <row r="119" spans="1:10" x14ac:dyDescent="0.2">
      <c r="A119" s="163"/>
      <c r="B119" s="163"/>
      <c r="C119" s="164" t="s">
        <v>150</v>
      </c>
      <c r="D119" s="163"/>
      <c r="E119" s="163" t="s">
        <v>151</v>
      </c>
      <c r="F119" s="170">
        <v>12331.236699999999</v>
      </c>
      <c r="G119" s="171">
        <v>8.1954990000000005E-2</v>
      </c>
      <c r="H119" s="168"/>
      <c r="J119" s="14"/>
    </row>
    <row r="120" spans="1:10" x14ac:dyDescent="0.2">
      <c r="A120" s="163"/>
      <c r="B120" s="163"/>
      <c r="C120" s="172"/>
      <c r="D120" s="163"/>
      <c r="E120" s="163"/>
      <c r="F120" s="173"/>
      <c r="G120" s="173"/>
      <c r="H120" s="168"/>
      <c r="J120" s="14"/>
    </row>
    <row r="121" spans="1:10" x14ac:dyDescent="0.2">
      <c r="A121" s="163"/>
      <c r="B121" s="163"/>
      <c r="C121" s="164" t="s">
        <v>160</v>
      </c>
      <c r="D121" s="163"/>
      <c r="E121" s="163"/>
      <c r="F121" s="163"/>
      <c r="G121" s="163"/>
      <c r="H121" s="168"/>
      <c r="J121" s="14"/>
    </row>
    <row r="122" spans="1:10" x14ac:dyDescent="0.2">
      <c r="A122" s="163"/>
      <c r="B122" s="163"/>
      <c r="C122" s="164" t="s">
        <v>150</v>
      </c>
      <c r="D122" s="163"/>
      <c r="E122" s="163" t="s">
        <v>151</v>
      </c>
      <c r="F122" s="174" t="s">
        <v>153</v>
      </c>
      <c r="G122" s="171">
        <v>0</v>
      </c>
      <c r="H122" s="168"/>
      <c r="J122" s="14"/>
    </row>
    <row r="123" spans="1:10" x14ac:dyDescent="0.2">
      <c r="A123" s="163"/>
      <c r="B123" s="163"/>
      <c r="C123" s="172"/>
      <c r="D123" s="163"/>
      <c r="E123" s="163"/>
      <c r="F123" s="173"/>
      <c r="G123" s="173"/>
      <c r="H123" s="168"/>
      <c r="J123" s="14"/>
    </row>
    <row r="124" spans="1:10" x14ac:dyDescent="0.2">
      <c r="A124" s="163"/>
      <c r="B124" s="163"/>
      <c r="C124" s="164" t="s">
        <v>161</v>
      </c>
      <c r="D124" s="163"/>
      <c r="E124" s="163"/>
      <c r="F124" s="163"/>
      <c r="G124" s="163"/>
      <c r="H124" s="168"/>
      <c r="J124" s="14"/>
    </row>
    <row r="125" spans="1:10" x14ac:dyDescent="0.2">
      <c r="A125" s="165">
        <v>1</v>
      </c>
      <c r="B125" s="166" t="s">
        <v>658</v>
      </c>
      <c r="C125" s="166" t="s">
        <v>997</v>
      </c>
      <c r="D125" s="166" t="s">
        <v>660</v>
      </c>
      <c r="E125" s="167">
        <v>5500000</v>
      </c>
      <c r="F125" s="168">
        <v>5549.4120000000003</v>
      </c>
      <c r="G125" s="169">
        <v>3.6882110000000003E-2</v>
      </c>
      <c r="H125" s="168">
        <v>7.1675000000000004</v>
      </c>
      <c r="J125" s="14"/>
    </row>
    <row r="126" spans="1:10" ht="25.5" x14ac:dyDescent="0.2">
      <c r="A126" s="165">
        <v>2</v>
      </c>
      <c r="B126" s="166" t="s">
        <v>663</v>
      </c>
      <c r="C126" s="166" t="s">
        <v>664</v>
      </c>
      <c r="D126" s="166" t="s">
        <v>660</v>
      </c>
      <c r="E126" s="167">
        <v>4000000</v>
      </c>
      <c r="F126" s="168">
        <v>4035.16</v>
      </c>
      <c r="G126" s="169">
        <v>2.6818189999999999E-2</v>
      </c>
      <c r="H126" s="168">
        <v>7.1771000000000003</v>
      </c>
      <c r="J126" s="14"/>
    </row>
    <row r="127" spans="1:10" ht="25.5" x14ac:dyDescent="0.2">
      <c r="A127" s="165">
        <v>3</v>
      </c>
      <c r="B127" s="166" t="s">
        <v>661</v>
      </c>
      <c r="C127" s="166" t="s">
        <v>998</v>
      </c>
      <c r="D127" s="166" t="s">
        <v>660</v>
      </c>
      <c r="E127" s="167">
        <v>3000000</v>
      </c>
      <c r="F127" s="168">
        <v>3053.1990000000001</v>
      </c>
      <c r="G127" s="169">
        <v>2.029195E-2</v>
      </c>
      <c r="H127" s="168">
        <v>7.1581999999999999</v>
      </c>
      <c r="J127" s="14"/>
    </row>
    <row r="128" spans="1:10" x14ac:dyDescent="0.2">
      <c r="A128" s="165">
        <v>4</v>
      </c>
      <c r="B128" s="166" t="s">
        <v>708</v>
      </c>
      <c r="C128" s="166" t="s">
        <v>996</v>
      </c>
      <c r="D128" s="166" t="s">
        <v>660</v>
      </c>
      <c r="E128" s="167">
        <v>3000000</v>
      </c>
      <c r="F128" s="168">
        <v>3040.473</v>
      </c>
      <c r="G128" s="169">
        <v>2.0207369999999999E-2</v>
      </c>
      <c r="H128" s="168">
        <v>7.1794000000000002</v>
      </c>
      <c r="J128" s="14"/>
    </row>
    <row r="129" spans="1:10" x14ac:dyDescent="0.2">
      <c r="A129" s="165">
        <v>5</v>
      </c>
      <c r="B129" s="166" t="s">
        <v>709</v>
      </c>
      <c r="C129" s="166" t="s">
        <v>710</v>
      </c>
      <c r="D129" s="166" t="s">
        <v>660</v>
      </c>
      <c r="E129" s="167">
        <v>1000000</v>
      </c>
      <c r="F129" s="168">
        <v>1005.332</v>
      </c>
      <c r="G129" s="169">
        <v>6.6815700000000004E-3</v>
      </c>
      <c r="H129" s="168">
        <v>7.1795999999999998</v>
      </c>
      <c r="J129" s="14"/>
    </row>
    <row r="130" spans="1:10" ht="25.5" x14ac:dyDescent="0.2">
      <c r="A130" s="165">
        <v>6</v>
      </c>
      <c r="B130" s="166" t="s">
        <v>671</v>
      </c>
      <c r="C130" s="166" t="s">
        <v>672</v>
      </c>
      <c r="D130" s="166" t="s">
        <v>660</v>
      </c>
      <c r="E130" s="167">
        <v>500000</v>
      </c>
      <c r="F130" s="168">
        <v>501.39</v>
      </c>
      <c r="G130" s="169">
        <v>3.3322999999999998E-3</v>
      </c>
      <c r="H130" s="168">
        <v>7.5340999999999996</v>
      </c>
      <c r="J130" s="14"/>
    </row>
    <row r="131" spans="1:10" ht="38.25" x14ac:dyDescent="0.2">
      <c r="A131" s="165">
        <v>7</v>
      </c>
      <c r="B131" s="166" t="s">
        <v>670</v>
      </c>
      <c r="C131" s="166" t="s">
        <v>1200</v>
      </c>
      <c r="D131" s="166" t="s">
        <v>660</v>
      </c>
      <c r="E131" s="167">
        <v>500000</v>
      </c>
      <c r="F131" s="168">
        <v>500.40649999999999</v>
      </c>
      <c r="G131" s="169">
        <v>3.32577E-3</v>
      </c>
      <c r="H131" s="168">
        <v>7.6206546063336322</v>
      </c>
      <c r="J131" s="14"/>
    </row>
    <row r="132" spans="1:10" ht="25.5" x14ac:dyDescent="0.2">
      <c r="A132" s="165">
        <v>8</v>
      </c>
      <c r="B132" s="166" t="s">
        <v>675</v>
      </c>
      <c r="C132" s="166" t="s">
        <v>676</v>
      </c>
      <c r="D132" s="166" t="s">
        <v>660</v>
      </c>
      <c r="E132" s="167">
        <v>100000</v>
      </c>
      <c r="F132" s="168">
        <v>100.9761</v>
      </c>
      <c r="G132" s="169">
        <v>6.711E-4</v>
      </c>
      <c r="H132" s="168">
        <v>7.3723000000000001</v>
      </c>
      <c r="J132" s="14"/>
    </row>
    <row r="133" spans="1:10" x14ac:dyDescent="0.2">
      <c r="A133" s="163"/>
      <c r="B133" s="163"/>
      <c r="C133" s="164" t="s">
        <v>150</v>
      </c>
      <c r="D133" s="163"/>
      <c r="E133" s="163" t="s">
        <v>151</v>
      </c>
      <c r="F133" s="170">
        <v>17786.348600000001</v>
      </c>
      <c r="G133" s="171">
        <v>0.11821036</v>
      </c>
      <c r="H133" s="168"/>
      <c r="J133" s="14"/>
    </row>
    <row r="134" spans="1:10" x14ac:dyDescent="0.2">
      <c r="A134" s="163"/>
      <c r="B134" s="163"/>
      <c r="C134" s="172"/>
      <c r="D134" s="163"/>
      <c r="E134" s="163"/>
      <c r="F134" s="173"/>
      <c r="G134" s="173"/>
      <c r="H134" s="168"/>
      <c r="J134" s="14"/>
    </row>
    <row r="135" spans="1:10" x14ac:dyDescent="0.2">
      <c r="A135" s="163"/>
      <c r="B135" s="163"/>
      <c r="C135" s="164" t="s">
        <v>162</v>
      </c>
      <c r="D135" s="163"/>
      <c r="E135" s="163"/>
      <c r="F135" s="173"/>
      <c r="G135" s="173"/>
      <c r="H135" s="168"/>
      <c r="J135" s="14"/>
    </row>
    <row r="136" spans="1:10" x14ac:dyDescent="0.2">
      <c r="A136" s="163"/>
      <c r="B136" s="163"/>
      <c r="C136" s="164" t="s">
        <v>150</v>
      </c>
      <c r="D136" s="163"/>
      <c r="E136" s="163" t="s">
        <v>151</v>
      </c>
      <c r="F136" s="174" t="s">
        <v>153</v>
      </c>
      <c r="G136" s="171">
        <v>0</v>
      </c>
      <c r="H136" s="168"/>
      <c r="J136" s="14"/>
    </row>
    <row r="137" spans="1:10" x14ac:dyDescent="0.2">
      <c r="A137" s="163"/>
      <c r="B137" s="163"/>
      <c r="C137" s="172"/>
      <c r="D137" s="163"/>
      <c r="E137" s="163"/>
      <c r="F137" s="173"/>
      <c r="G137" s="173"/>
      <c r="H137" s="168"/>
      <c r="J137" s="14"/>
    </row>
    <row r="138" spans="1:10" x14ac:dyDescent="0.2">
      <c r="A138" s="163"/>
      <c r="B138" s="163"/>
      <c r="C138" s="164" t="s">
        <v>163</v>
      </c>
      <c r="D138" s="163"/>
      <c r="E138" s="163"/>
      <c r="F138" s="170">
        <v>30117.585299999999</v>
      </c>
      <c r="G138" s="171">
        <v>0.20016534999999999</v>
      </c>
      <c r="H138" s="168"/>
      <c r="J138" s="14"/>
    </row>
    <row r="139" spans="1:10" x14ac:dyDescent="0.2">
      <c r="A139" s="163"/>
      <c r="B139" s="163"/>
      <c r="C139" s="172"/>
      <c r="D139" s="163"/>
      <c r="E139" s="163"/>
      <c r="F139" s="173"/>
      <c r="G139" s="173"/>
      <c r="H139" s="168"/>
      <c r="J139" s="14"/>
    </row>
    <row r="140" spans="1:10" x14ac:dyDescent="0.2">
      <c r="A140" s="163"/>
      <c r="B140" s="163"/>
      <c r="C140" s="164" t="s">
        <v>164</v>
      </c>
      <c r="D140" s="163"/>
      <c r="E140" s="163"/>
      <c r="F140" s="173"/>
      <c r="G140" s="173"/>
      <c r="H140" s="168"/>
      <c r="J140" s="14"/>
    </row>
    <row r="141" spans="1:10" x14ac:dyDescent="0.2">
      <c r="A141" s="163"/>
      <c r="B141" s="163"/>
      <c r="C141" s="164" t="s">
        <v>165</v>
      </c>
      <c r="D141" s="163"/>
      <c r="E141" s="163"/>
      <c r="F141" s="173"/>
      <c r="G141" s="173"/>
      <c r="H141" s="168"/>
      <c r="J141" s="14"/>
    </row>
    <row r="142" spans="1:10" x14ac:dyDescent="0.2">
      <c r="A142" s="163"/>
      <c r="B142" s="163"/>
      <c r="C142" s="164" t="s">
        <v>150</v>
      </c>
      <c r="D142" s="163"/>
      <c r="E142" s="163" t="s">
        <v>151</v>
      </c>
      <c r="F142" s="174" t="s">
        <v>153</v>
      </c>
      <c r="G142" s="171">
        <v>0</v>
      </c>
      <c r="H142" s="168"/>
      <c r="J142" s="14"/>
    </row>
    <row r="143" spans="1:10" x14ac:dyDescent="0.2">
      <c r="A143" s="163"/>
      <c r="B143" s="163"/>
      <c r="C143" s="172"/>
      <c r="D143" s="163"/>
      <c r="E143" s="163"/>
      <c r="F143" s="173"/>
      <c r="G143" s="173"/>
      <c r="H143" s="168"/>
      <c r="J143" s="14"/>
    </row>
    <row r="144" spans="1:10" x14ac:dyDescent="0.2">
      <c r="A144" s="163"/>
      <c r="B144" s="163"/>
      <c r="C144" s="164" t="s">
        <v>166</v>
      </c>
      <c r="D144" s="163"/>
      <c r="E144" s="163"/>
      <c r="F144" s="173"/>
      <c r="G144" s="173"/>
      <c r="H144" s="168"/>
      <c r="J144" s="14"/>
    </row>
    <row r="145" spans="1:10" x14ac:dyDescent="0.2">
      <c r="A145" s="163"/>
      <c r="B145" s="163"/>
      <c r="C145" s="164" t="s">
        <v>150</v>
      </c>
      <c r="D145" s="163"/>
      <c r="E145" s="163" t="s">
        <v>151</v>
      </c>
      <c r="F145" s="174" t="s">
        <v>153</v>
      </c>
      <c r="G145" s="171">
        <v>0</v>
      </c>
      <c r="H145" s="168"/>
      <c r="J145" s="14"/>
    </row>
    <row r="146" spans="1:10" x14ac:dyDescent="0.2">
      <c r="A146" s="163"/>
      <c r="B146" s="163"/>
      <c r="C146" s="172"/>
      <c r="D146" s="163"/>
      <c r="E146" s="163"/>
      <c r="F146" s="173"/>
      <c r="G146" s="173"/>
      <c r="H146" s="168"/>
      <c r="J146" s="14"/>
    </row>
    <row r="147" spans="1:10" x14ac:dyDescent="0.2">
      <c r="A147" s="163"/>
      <c r="B147" s="163"/>
      <c r="C147" s="164" t="s">
        <v>167</v>
      </c>
      <c r="D147" s="163"/>
      <c r="E147" s="163"/>
      <c r="F147" s="173"/>
      <c r="G147" s="173"/>
      <c r="H147" s="168"/>
      <c r="J147" s="14"/>
    </row>
    <row r="148" spans="1:10" x14ac:dyDescent="0.2">
      <c r="A148" s="163"/>
      <c r="B148" s="163"/>
      <c r="C148" s="164" t="s">
        <v>150</v>
      </c>
      <c r="D148" s="163"/>
      <c r="E148" s="163" t="s">
        <v>151</v>
      </c>
      <c r="F148" s="174" t="s">
        <v>153</v>
      </c>
      <c r="G148" s="171">
        <v>0</v>
      </c>
      <c r="H148" s="168"/>
      <c r="J148" s="14"/>
    </row>
    <row r="149" spans="1:10" x14ac:dyDescent="0.2">
      <c r="A149" s="163"/>
      <c r="B149" s="163"/>
      <c r="C149" s="172"/>
      <c r="D149" s="163"/>
      <c r="E149" s="163"/>
      <c r="F149" s="173"/>
      <c r="G149" s="173"/>
      <c r="H149" s="168"/>
      <c r="J149" s="14"/>
    </row>
    <row r="150" spans="1:10" x14ac:dyDescent="0.2">
      <c r="A150" s="163"/>
      <c r="B150" s="163"/>
      <c r="C150" s="164" t="s">
        <v>168</v>
      </c>
      <c r="D150" s="163"/>
      <c r="E150" s="163"/>
      <c r="F150" s="173"/>
      <c r="G150" s="173"/>
      <c r="H150" s="168"/>
      <c r="J150" s="14"/>
    </row>
    <row r="151" spans="1:10" x14ac:dyDescent="0.2">
      <c r="A151" s="165">
        <v>1</v>
      </c>
      <c r="B151" s="166"/>
      <c r="C151" s="166" t="s">
        <v>169</v>
      </c>
      <c r="D151" s="166"/>
      <c r="E151" s="175"/>
      <c r="F151" s="168">
        <v>3476.0216975059998</v>
      </c>
      <c r="G151" s="169">
        <v>2.3102089999999999E-2</v>
      </c>
      <c r="H151" s="176">
        <v>6.6416448321270405</v>
      </c>
      <c r="J151" s="14"/>
    </row>
    <row r="152" spans="1:10" x14ac:dyDescent="0.2">
      <c r="A152" s="163"/>
      <c r="B152" s="163"/>
      <c r="C152" s="164" t="s">
        <v>150</v>
      </c>
      <c r="D152" s="163"/>
      <c r="E152" s="163" t="s">
        <v>151</v>
      </c>
      <c r="F152" s="170">
        <v>3476.0216975059998</v>
      </c>
      <c r="G152" s="171">
        <v>2.3102089999999999E-2</v>
      </c>
      <c r="H152" s="168"/>
      <c r="J152" s="14"/>
    </row>
    <row r="153" spans="1:10" x14ac:dyDescent="0.2">
      <c r="A153" s="163"/>
      <c r="B153" s="163"/>
      <c r="C153" s="172"/>
      <c r="D153" s="163"/>
      <c r="E153" s="163"/>
      <c r="F153" s="173"/>
      <c r="G153" s="173"/>
      <c r="H153" s="168"/>
      <c r="J153" s="14"/>
    </row>
    <row r="154" spans="1:10" x14ac:dyDescent="0.2">
      <c r="A154" s="163"/>
      <c r="B154" s="163"/>
      <c r="C154" s="164" t="s">
        <v>170</v>
      </c>
      <c r="D154" s="163"/>
      <c r="E154" s="163"/>
      <c r="F154" s="170">
        <v>3476.0216975059998</v>
      </c>
      <c r="G154" s="171">
        <v>2.3102089999999999E-2</v>
      </c>
      <c r="H154" s="168"/>
      <c r="J154" s="14"/>
    </row>
    <row r="155" spans="1:10" x14ac:dyDescent="0.2">
      <c r="A155" s="163"/>
      <c r="B155" s="163"/>
      <c r="C155" s="173"/>
      <c r="D155" s="163"/>
      <c r="E155" s="163"/>
      <c r="F155" s="163"/>
      <c r="G155" s="163"/>
      <c r="H155" s="168"/>
      <c r="J155" s="14"/>
    </row>
    <row r="156" spans="1:10" x14ac:dyDescent="0.2">
      <c r="A156" s="163"/>
      <c r="B156" s="163"/>
      <c r="C156" s="164" t="s">
        <v>171</v>
      </c>
      <c r="D156" s="163"/>
      <c r="E156" s="163"/>
      <c r="F156" s="163"/>
      <c r="G156" s="163"/>
      <c r="H156" s="168"/>
      <c r="J156" s="14"/>
    </row>
    <row r="157" spans="1:10" x14ac:dyDescent="0.2">
      <c r="A157" s="163"/>
      <c r="B157" s="163"/>
      <c r="C157" s="164" t="s">
        <v>172</v>
      </c>
      <c r="D157" s="163"/>
      <c r="E157" s="163"/>
      <c r="F157" s="163"/>
      <c r="G157" s="163"/>
      <c r="H157" s="168"/>
      <c r="J157" s="14"/>
    </row>
    <row r="158" spans="1:10" x14ac:dyDescent="0.2">
      <c r="A158" s="163"/>
      <c r="B158" s="163"/>
      <c r="C158" s="164" t="s">
        <v>150</v>
      </c>
      <c r="D158" s="163"/>
      <c r="E158" s="163" t="s">
        <v>151</v>
      </c>
      <c r="F158" s="174" t="s">
        <v>153</v>
      </c>
      <c r="G158" s="171">
        <v>0</v>
      </c>
      <c r="H158" s="168"/>
      <c r="J158" s="14"/>
    </row>
    <row r="159" spans="1:10" x14ac:dyDescent="0.2">
      <c r="A159" s="163"/>
      <c r="B159" s="163"/>
      <c r="C159" s="172"/>
      <c r="D159" s="163"/>
      <c r="E159" s="163"/>
      <c r="F159" s="173"/>
      <c r="G159" s="173"/>
      <c r="H159" s="168"/>
      <c r="J159" s="14"/>
    </row>
    <row r="160" spans="1:10" x14ac:dyDescent="0.2">
      <c r="A160" s="163"/>
      <c r="B160" s="163"/>
      <c r="C160" s="164" t="s">
        <v>175</v>
      </c>
      <c r="D160" s="163"/>
      <c r="E160" s="163"/>
      <c r="F160" s="163"/>
      <c r="G160" s="163"/>
      <c r="H160" s="168"/>
      <c r="J160" s="14"/>
    </row>
    <row r="161" spans="1:17" x14ac:dyDescent="0.2">
      <c r="A161" s="163"/>
      <c r="B161" s="163"/>
      <c r="C161" s="164" t="s">
        <v>176</v>
      </c>
      <c r="D161" s="163"/>
      <c r="E161" s="163"/>
      <c r="F161" s="163"/>
      <c r="G161" s="163"/>
      <c r="H161" s="168"/>
      <c r="J161" s="14"/>
    </row>
    <row r="162" spans="1:17" x14ac:dyDescent="0.2">
      <c r="A162" s="163"/>
      <c r="B162" s="163"/>
      <c r="C162" s="164" t="s">
        <v>150</v>
      </c>
      <c r="D162" s="163"/>
      <c r="E162" s="163" t="s">
        <v>151</v>
      </c>
      <c r="F162" s="174" t="s">
        <v>153</v>
      </c>
      <c r="G162" s="171">
        <v>0</v>
      </c>
      <c r="H162" s="168"/>
      <c r="J162" s="14"/>
    </row>
    <row r="163" spans="1:17" x14ac:dyDescent="0.2">
      <c r="A163" s="163"/>
      <c r="B163" s="163"/>
      <c r="C163" s="172"/>
      <c r="D163" s="163"/>
      <c r="E163" s="163"/>
      <c r="F163" s="173"/>
      <c r="G163" s="173"/>
      <c r="H163" s="168"/>
      <c r="J163" s="14"/>
    </row>
    <row r="164" spans="1:17" ht="25.5" x14ac:dyDescent="0.2">
      <c r="A164" s="163"/>
      <c r="B164" s="163"/>
      <c r="C164" s="164" t="s">
        <v>177</v>
      </c>
      <c r="D164" s="163"/>
      <c r="E164" s="163"/>
      <c r="F164" s="173"/>
      <c r="G164" s="173"/>
      <c r="H164" s="168"/>
      <c r="J164" s="14"/>
    </row>
    <row r="165" spans="1:17" x14ac:dyDescent="0.2">
      <c r="A165" s="163"/>
      <c r="B165" s="163"/>
      <c r="C165" s="164" t="s">
        <v>150</v>
      </c>
      <c r="D165" s="163"/>
      <c r="E165" s="163" t="s">
        <v>151</v>
      </c>
      <c r="F165" s="174" t="s">
        <v>153</v>
      </c>
      <c r="G165" s="171">
        <v>0</v>
      </c>
      <c r="H165" s="168"/>
      <c r="J165" s="14"/>
    </row>
    <row r="166" spans="1:17" x14ac:dyDescent="0.2">
      <c r="A166" s="163"/>
      <c r="B166" s="163"/>
      <c r="C166" s="172"/>
      <c r="D166" s="163"/>
      <c r="E166" s="163"/>
      <c r="F166" s="173"/>
      <c r="G166" s="173"/>
      <c r="H166" s="168"/>
      <c r="J166" s="14"/>
    </row>
    <row r="167" spans="1:17" x14ac:dyDescent="0.2">
      <c r="A167" s="175"/>
      <c r="B167" s="166"/>
      <c r="C167" s="166" t="s">
        <v>700</v>
      </c>
      <c r="D167" s="166"/>
      <c r="E167" s="175"/>
      <c r="F167" s="168">
        <v>1150.3947284000001</v>
      </c>
      <c r="G167" s="169">
        <v>7.6456700000000002E-3</v>
      </c>
      <c r="H167" s="168"/>
      <c r="J167" s="14"/>
    </row>
    <row r="168" spans="1:17" x14ac:dyDescent="0.2">
      <c r="A168" s="175"/>
      <c r="B168" s="166"/>
      <c r="C168" s="199" t="s">
        <v>1185</v>
      </c>
      <c r="D168" s="166"/>
      <c r="E168" s="175"/>
      <c r="F168" s="168">
        <v>829.60457639406616</v>
      </c>
      <c r="G168" s="169">
        <v>5.4999999999999997E-3</v>
      </c>
      <c r="H168" s="168"/>
      <c r="J168" s="14"/>
    </row>
    <row r="169" spans="1:17" x14ac:dyDescent="0.2">
      <c r="A169" s="172"/>
      <c r="B169" s="172"/>
      <c r="C169" s="164" t="s">
        <v>179</v>
      </c>
      <c r="D169" s="173"/>
      <c r="E169" s="173"/>
      <c r="F169" s="170">
        <v>150463.53962930004</v>
      </c>
      <c r="G169" s="178">
        <v>1.000023099583969</v>
      </c>
      <c r="H169" s="168"/>
      <c r="J169" s="14"/>
    </row>
    <row r="170" spans="1:17" ht="14.1" customHeight="1" x14ac:dyDescent="0.2">
      <c r="A170" s="13"/>
      <c r="B170" s="13"/>
      <c r="C170" s="13"/>
      <c r="D170" s="179"/>
      <c r="E170" s="179"/>
      <c r="F170" s="179"/>
      <c r="G170" s="179"/>
      <c r="J170" s="14"/>
    </row>
    <row r="171" spans="1:17" ht="12.75" customHeight="1" x14ac:dyDescent="0.2">
      <c r="A171" s="13"/>
      <c r="B171" s="270" t="s">
        <v>869</v>
      </c>
      <c r="C171" s="270"/>
      <c r="D171" s="270"/>
      <c r="E171" s="270"/>
      <c r="F171" s="270"/>
      <c r="G171" s="270"/>
      <c r="H171" s="270"/>
      <c r="J171" s="14"/>
    </row>
    <row r="172" spans="1:17" ht="14.1" customHeight="1" x14ac:dyDescent="0.2">
      <c r="A172" s="13"/>
      <c r="B172" s="270" t="s">
        <v>870</v>
      </c>
      <c r="C172" s="270"/>
      <c r="D172" s="270"/>
      <c r="E172" s="270"/>
      <c r="F172" s="270"/>
      <c r="G172" s="270"/>
      <c r="H172" s="270"/>
      <c r="J172" s="14"/>
    </row>
    <row r="173" spans="1:17" ht="17.100000000000001" customHeight="1" x14ac:dyDescent="0.2">
      <c r="A173" s="13"/>
      <c r="B173" s="270" t="s">
        <v>871</v>
      </c>
      <c r="C173" s="270"/>
      <c r="D173" s="270"/>
      <c r="E173" s="270"/>
      <c r="F173" s="270"/>
      <c r="G173" s="270"/>
      <c r="H173" s="270"/>
      <c r="J173" s="14"/>
    </row>
    <row r="174" spans="1:17" s="16" customFormat="1" ht="66.75" customHeight="1" x14ac:dyDescent="0.25">
      <c r="A174" s="15"/>
      <c r="B174" s="271" t="s">
        <v>872</v>
      </c>
      <c r="C174" s="271"/>
      <c r="D174" s="271"/>
      <c r="E174" s="271"/>
      <c r="F174" s="271"/>
      <c r="G174" s="271"/>
      <c r="H174" s="271"/>
      <c r="I174"/>
      <c r="J174" s="14"/>
      <c r="K174"/>
      <c r="L174"/>
      <c r="M174"/>
      <c r="N174"/>
      <c r="O174"/>
      <c r="P174"/>
      <c r="Q174"/>
    </row>
    <row r="175" spans="1:17" ht="12.75" customHeight="1" x14ac:dyDescent="0.2">
      <c r="A175" s="13"/>
      <c r="B175" s="270" t="s">
        <v>873</v>
      </c>
      <c r="C175" s="270"/>
      <c r="D175" s="270"/>
      <c r="E175" s="270"/>
      <c r="F175" s="270"/>
      <c r="G175" s="270"/>
      <c r="H175" s="270"/>
      <c r="J175" s="14"/>
    </row>
    <row r="176" spans="1:17" ht="14.1" customHeight="1" x14ac:dyDescent="0.2">
      <c r="A176" s="13"/>
      <c r="B176" s="13"/>
      <c r="C176" s="13"/>
      <c r="D176" s="179"/>
      <c r="E176" s="179"/>
      <c r="F176" s="179"/>
      <c r="G176" s="179"/>
      <c r="J176" s="14"/>
    </row>
    <row r="177" spans="1:10" ht="14.1" customHeight="1" x14ac:dyDescent="0.2">
      <c r="A177" s="13"/>
      <c r="B177" s="279" t="s">
        <v>180</v>
      </c>
      <c r="C177" s="280"/>
      <c r="D177" s="281"/>
      <c r="E177" s="188"/>
      <c r="F177" s="179"/>
      <c r="G177" s="179"/>
      <c r="J177" s="14"/>
    </row>
    <row r="178" spans="1:10" ht="29.1" customHeight="1" x14ac:dyDescent="0.2">
      <c r="A178" s="13"/>
      <c r="B178" s="265" t="s">
        <v>181</v>
      </c>
      <c r="C178" s="266"/>
      <c r="D178" s="180" t="s">
        <v>182</v>
      </c>
      <c r="E178" s="188"/>
      <c r="F178" s="179"/>
      <c r="G178" s="179"/>
      <c r="J178" s="14"/>
    </row>
    <row r="179" spans="1:10" ht="17.100000000000001" customHeight="1" x14ac:dyDescent="0.2">
      <c r="A179" s="13"/>
      <c r="B179" s="265" t="s">
        <v>183</v>
      </c>
      <c r="C179" s="266"/>
      <c r="D179" s="180" t="s">
        <v>182</v>
      </c>
      <c r="E179" s="188"/>
      <c r="F179" s="179"/>
      <c r="G179" s="179"/>
      <c r="J179" s="14"/>
    </row>
    <row r="180" spans="1:10" ht="17.100000000000001" customHeight="1" x14ac:dyDescent="0.2">
      <c r="A180" s="13"/>
      <c r="B180" s="265" t="s">
        <v>184</v>
      </c>
      <c r="C180" s="266"/>
      <c r="D180" s="181" t="s">
        <v>151</v>
      </c>
      <c r="E180" s="188"/>
      <c r="F180" s="179"/>
      <c r="G180" s="179"/>
      <c r="J180" s="14"/>
    </row>
    <row r="181" spans="1:10" ht="15" x14ac:dyDescent="0.25">
      <c r="A181" s="17"/>
      <c r="B181" s="18" t="s">
        <v>151</v>
      </c>
      <c r="C181" s="18" t="s">
        <v>874</v>
      </c>
      <c r="D181" s="18" t="s">
        <v>185</v>
      </c>
      <c r="E181" s="17"/>
      <c r="F181" s="17"/>
      <c r="G181" s="17"/>
      <c r="H181" s="17"/>
      <c r="I181" s="74"/>
      <c r="J181" s="14"/>
    </row>
    <row r="182" spans="1:10" ht="18" customHeight="1" x14ac:dyDescent="0.2">
      <c r="A182" s="17"/>
      <c r="B182" s="182" t="s">
        <v>186</v>
      </c>
      <c r="C182" s="18" t="s">
        <v>187</v>
      </c>
      <c r="D182" s="18" t="s">
        <v>188</v>
      </c>
      <c r="E182" s="17"/>
      <c r="F182" s="17"/>
      <c r="G182" s="17"/>
      <c r="J182" s="14"/>
    </row>
    <row r="183" spans="1:10" ht="17.100000000000001" customHeight="1" x14ac:dyDescent="0.2">
      <c r="A183" s="17"/>
      <c r="B183" s="199" t="s">
        <v>189</v>
      </c>
      <c r="C183" s="184">
        <v>36.6738</v>
      </c>
      <c r="D183" s="184">
        <v>36.650799999999997</v>
      </c>
      <c r="E183" s="17"/>
      <c r="F183" s="159"/>
      <c r="G183" s="189"/>
      <c r="J183" s="14"/>
    </row>
    <row r="184" spans="1:10" ht="29.1" customHeight="1" x14ac:dyDescent="0.2">
      <c r="A184" s="17"/>
      <c r="B184" s="199" t="s">
        <v>880</v>
      </c>
      <c r="C184" s="184">
        <v>18.702999999999999</v>
      </c>
      <c r="D184" s="184">
        <v>18.596399999999999</v>
      </c>
      <c r="E184" s="17"/>
      <c r="F184" s="159"/>
      <c r="G184" s="189"/>
      <c r="J184" s="14"/>
    </row>
    <row r="185" spans="1:10" ht="17.100000000000001" customHeight="1" x14ac:dyDescent="0.2">
      <c r="A185" s="17"/>
      <c r="B185" s="199" t="s">
        <v>191</v>
      </c>
      <c r="C185" s="184">
        <v>31.8232</v>
      </c>
      <c r="D185" s="184">
        <v>31.762699999999999</v>
      </c>
      <c r="E185" s="17"/>
      <c r="F185" s="159"/>
      <c r="G185" s="189"/>
      <c r="J185" s="14"/>
    </row>
    <row r="186" spans="1:10" ht="29.1" customHeight="1" x14ac:dyDescent="0.2">
      <c r="A186" s="17"/>
      <c r="B186" s="199" t="s">
        <v>882</v>
      </c>
      <c r="C186" s="184">
        <v>15.5777</v>
      </c>
      <c r="D186" s="184">
        <v>15.468299999999999</v>
      </c>
      <c r="E186" s="17"/>
      <c r="F186" s="159"/>
      <c r="G186" s="189"/>
      <c r="J186" s="14"/>
    </row>
    <row r="187" spans="1:10" ht="14.1" customHeight="1" x14ac:dyDescent="0.2">
      <c r="A187" s="17"/>
      <c r="B187" s="17"/>
      <c r="C187" s="17"/>
      <c r="D187" s="17"/>
      <c r="E187" s="17"/>
      <c r="F187" s="17"/>
      <c r="G187" s="17"/>
      <c r="J187" s="14"/>
    </row>
    <row r="188" spans="1:10" ht="17.100000000000001" customHeight="1" x14ac:dyDescent="0.2">
      <c r="A188" s="17"/>
      <c r="B188" s="265" t="s">
        <v>877</v>
      </c>
      <c r="C188" s="266"/>
      <c r="D188" s="180" t="s">
        <v>151</v>
      </c>
      <c r="E188" s="17"/>
      <c r="F188" s="17"/>
      <c r="G188" s="17"/>
      <c r="J188" s="14"/>
    </row>
    <row r="189" spans="1:10" ht="18" customHeight="1" x14ac:dyDescent="0.2">
      <c r="A189" s="17"/>
      <c r="B189" s="200" t="s">
        <v>186</v>
      </c>
      <c r="C189" s="201" t="s">
        <v>680</v>
      </c>
      <c r="D189" s="201" t="s">
        <v>681</v>
      </c>
      <c r="E189" s="17"/>
      <c r="F189" s="17"/>
      <c r="G189" s="17"/>
      <c r="J189" s="14"/>
    </row>
    <row r="190" spans="1:10" ht="29.1" customHeight="1" x14ac:dyDescent="0.2">
      <c r="A190" s="17"/>
      <c r="B190" s="199" t="s">
        <v>880</v>
      </c>
      <c r="C190" s="202">
        <v>9.5000000000000001E-2</v>
      </c>
      <c r="D190" s="229" t="s">
        <v>711</v>
      </c>
      <c r="E190" s="17"/>
      <c r="F190" s="159"/>
      <c r="G190" s="189"/>
      <c r="J190" s="14"/>
    </row>
    <row r="191" spans="1:10" ht="29.1" customHeight="1" x14ac:dyDescent="0.2">
      <c r="A191" s="17"/>
      <c r="B191" s="199" t="s">
        <v>882</v>
      </c>
      <c r="C191" s="202">
        <v>0.08</v>
      </c>
      <c r="D191" s="202">
        <v>0.08</v>
      </c>
      <c r="E191" s="17"/>
      <c r="F191" s="159"/>
      <c r="G191" s="189"/>
      <c r="J191" s="14"/>
    </row>
    <row r="192" spans="1:10" ht="14.1" customHeight="1" x14ac:dyDescent="0.2">
      <c r="A192" s="17"/>
      <c r="B192" s="159"/>
      <c r="C192" s="159"/>
      <c r="D192" s="17"/>
      <c r="E192" s="17"/>
      <c r="F192" s="17"/>
      <c r="G192" s="17"/>
      <c r="J192" s="14"/>
    </row>
    <row r="193" spans="1:10" ht="29.1" customHeight="1" x14ac:dyDescent="0.2">
      <c r="A193" s="17"/>
      <c r="B193" s="265" t="s">
        <v>194</v>
      </c>
      <c r="C193" s="266"/>
      <c r="D193" s="203" t="s">
        <v>988</v>
      </c>
      <c r="E193" s="190"/>
      <c r="F193" s="17"/>
      <c r="G193" s="17"/>
      <c r="J193" s="14"/>
    </row>
    <row r="194" spans="1:10" ht="29.1" customHeight="1" x14ac:dyDescent="0.2">
      <c r="A194" s="17"/>
      <c r="B194" s="265" t="s">
        <v>195</v>
      </c>
      <c r="C194" s="266"/>
      <c r="D194" s="180" t="s">
        <v>182</v>
      </c>
      <c r="E194" s="190"/>
      <c r="F194" s="17"/>
      <c r="G194" s="17"/>
      <c r="J194" s="14"/>
    </row>
    <row r="195" spans="1:10" ht="17.100000000000001" customHeight="1" x14ac:dyDescent="0.2">
      <c r="A195" s="17"/>
      <c r="B195" s="265" t="s">
        <v>196</v>
      </c>
      <c r="C195" s="266"/>
      <c r="D195" s="180" t="s">
        <v>182</v>
      </c>
      <c r="E195" s="190"/>
      <c r="F195" s="17"/>
      <c r="G195" s="17"/>
      <c r="J195" s="14"/>
    </row>
    <row r="196" spans="1:10" ht="17.100000000000001" customHeight="1" x14ac:dyDescent="0.2">
      <c r="A196" s="17"/>
      <c r="B196" s="265" t="s">
        <v>197</v>
      </c>
      <c r="C196" s="266"/>
      <c r="D196" s="185">
        <v>2.4638721159190582</v>
      </c>
      <c r="E196" s="17"/>
      <c r="F196" s="159"/>
      <c r="G196" s="189"/>
      <c r="J196" s="14"/>
    </row>
    <row r="197" spans="1:10" x14ac:dyDescent="0.2">
      <c r="J197" s="14"/>
    </row>
    <row r="198" spans="1:10" x14ac:dyDescent="0.2">
      <c r="B198" s="294" t="s">
        <v>971</v>
      </c>
      <c r="C198" s="295"/>
      <c r="D198" s="296"/>
      <c r="F198" s="17"/>
      <c r="G198" s="17"/>
      <c r="J198" s="14"/>
    </row>
    <row r="199" spans="1:10" ht="25.5" x14ac:dyDescent="0.2">
      <c r="B199" s="297" t="s">
        <v>972</v>
      </c>
      <c r="C199" s="297"/>
      <c r="D199" s="220" t="s">
        <v>701</v>
      </c>
      <c r="J199" s="14"/>
    </row>
    <row r="200" spans="1:10" x14ac:dyDescent="0.2">
      <c r="B200" s="297" t="s">
        <v>973</v>
      </c>
      <c r="C200" s="297"/>
      <c r="D200" s="227"/>
      <c r="J200" s="14"/>
    </row>
    <row r="201" spans="1:10" x14ac:dyDescent="0.2">
      <c r="B201" s="298"/>
      <c r="C201" s="299"/>
      <c r="D201" s="221"/>
      <c r="J201" s="14"/>
    </row>
    <row r="202" spans="1:10" x14ac:dyDescent="0.2">
      <c r="B202" s="297" t="s">
        <v>974</v>
      </c>
      <c r="C202" s="297"/>
      <c r="D202" s="222">
        <v>7.3170610739959852</v>
      </c>
      <c r="J202" s="14"/>
    </row>
    <row r="203" spans="1:10" x14ac:dyDescent="0.2">
      <c r="B203" s="298"/>
      <c r="C203" s="299"/>
      <c r="D203" s="221"/>
      <c r="J203" s="14"/>
    </row>
    <row r="204" spans="1:10" x14ac:dyDescent="0.2">
      <c r="B204" s="297" t="s">
        <v>975</v>
      </c>
      <c r="C204" s="297"/>
      <c r="D204" s="222">
        <v>4.2660742078334382</v>
      </c>
      <c r="J204" s="14"/>
    </row>
    <row r="205" spans="1:10" x14ac:dyDescent="0.2">
      <c r="B205" s="297" t="s">
        <v>976</v>
      </c>
      <c r="C205" s="297"/>
      <c r="D205" s="222">
        <v>5.7844743043035747</v>
      </c>
      <c r="J205" s="14"/>
    </row>
    <row r="206" spans="1:10" x14ac:dyDescent="0.2">
      <c r="B206" s="298"/>
      <c r="C206" s="299"/>
      <c r="D206" s="221"/>
      <c r="J206" s="14"/>
    </row>
    <row r="207" spans="1:10" x14ac:dyDescent="0.2">
      <c r="B207" s="297" t="s">
        <v>977</v>
      </c>
      <c r="C207" s="297"/>
      <c r="D207" s="224" t="s">
        <v>981</v>
      </c>
      <c r="J207" s="14"/>
    </row>
    <row r="208" spans="1:10" x14ac:dyDescent="0.2">
      <c r="B208" s="298" t="s">
        <v>978</v>
      </c>
      <c r="C208" s="300"/>
      <c r="D208" s="299"/>
      <c r="J208" s="14"/>
    </row>
    <row r="209" spans="10:10" x14ac:dyDescent="0.2">
      <c r="J209" s="14"/>
    </row>
    <row r="210" spans="10:10" x14ac:dyDescent="0.2">
      <c r="J210" s="14"/>
    </row>
  </sheetData>
  <mergeCells count="28">
    <mergeCell ref="B204:C204"/>
    <mergeCell ref="B205:C205"/>
    <mergeCell ref="B206:C206"/>
    <mergeCell ref="B207:C207"/>
    <mergeCell ref="B208:D208"/>
    <mergeCell ref="B199:C199"/>
    <mergeCell ref="B200:C200"/>
    <mergeCell ref="B201:C201"/>
    <mergeCell ref="B202:C202"/>
    <mergeCell ref="B203:C203"/>
    <mergeCell ref="B198:D198"/>
    <mergeCell ref="B196:C196"/>
    <mergeCell ref="B188:C188"/>
    <mergeCell ref="B193:C193"/>
    <mergeCell ref="B194:C194"/>
    <mergeCell ref="B195:C195"/>
    <mergeCell ref="A1:H1"/>
    <mergeCell ref="A2:H2"/>
    <mergeCell ref="A3:H3"/>
    <mergeCell ref="B179:C179"/>
    <mergeCell ref="B180:C180"/>
    <mergeCell ref="B177:D177"/>
    <mergeCell ref="B178:C178"/>
    <mergeCell ref="B171:H171"/>
    <mergeCell ref="B172:H172"/>
    <mergeCell ref="B173:H173"/>
    <mergeCell ref="B174:H174"/>
    <mergeCell ref="B175:H175"/>
  </mergeCells>
  <hyperlinks>
    <hyperlink ref="I1" location="Index!B17" display="Index" xr:uid="{3C8C107B-9463-4694-B058-F6DC74002FE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BAA2D-7B53-44E9-A13B-788BB33A5AFB}">
  <sheetPr>
    <outlinePr summaryBelow="0" summaryRight="0"/>
  </sheetPr>
  <dimension ref="A1:T171"/>
  <sheetViews>
    <sheetView showGridLines="0" workbookViewId="0">
      <selection activeCell="A155" sqref="A1:H1048576"/>
    </sheetView>
  </sheetViews>
  <sheetFormatPr defaultRowHeight="12.75" x14ac:dyDescent="0.2"/>
  <cols>
    <col min="1" max="1" width="6.85546875" customWidth="1"/>
    <col min="2" max="2" width="20.5703125" customWidth="1"/>
    <col min="3" max="3" width="36.5703125" customWidth="1"/>
    <col min="4" max="4" width="17.85546875" customWidth="1"/>
    <col min="5" max="6" width="19.140625" customWidth="1"/>
    <col min="7" max="7" width="16.42578125" customWidth="1"/>
    <col min="8" max="8" width="8.4257812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1029</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336</v>
      </c>
      <c r="C7" s="166" t="s">
        <v>337</v>
      </c>
      <c r="D7" s="166" t="s">
        <v>47</v>
      </c>
      <c r="E7" s="167">
        <v>286000</v>
      </c>
      <c r="F7" s="168">
        <v>4380.2330000000002</v>
      </c>
      <c r="G7" s="169">
        <v>5.0214580000000002E-2</v>
      </c>
      <c r="H7" s="168"/>
      <c r="J7" s="14"/>
    </row>
    <row r="8" spans="1:10" x14ac:dyDescent="0.2">
      <c r="A8" s="165">
        <v>2</v>
      </c>
      <c r="B8" s="166" t="s">
        <v>18</v>
      </c>
      <c r="C8" s="166" t="s">
        <v>19</v>
      </c>
      <c r="D8" s="166" t="s">
        <v>20</v>
      </c>
      <c r="E8" s="167">
        <v>1100000</v>
      </c>
      <c r="F8" s="168">
        <v>3949</v>
      </c>
      <c r="G8" s="169">
        <v>4.5270959999999999E-2</v>
      </c>
      <c r="H8" s="168"/>
      <c r="J8" s="14"/>
    </row>
    <row r="9" spans="1:10" x14ac:dyDescent="0.2">
      <c r="A9" s="165">
        <v>3</v>
      </c>
      <c r="B9" s="166" t="s">
        <v>12</v>
      </c>
      <c r="C9" s="166" t="s">
        <v>13</v>
      </c>
      <c r="D9" s="166" t="s">
        <v>14</v>
      </c>
      <c r="E9" s="167">
        <v>120000</v>
      </c>
      <c r="F9" s="168">
        <v>3432.96</v>
      </c>
      <c r="G9" s="169">
        <v>3.9355130000000002E-2</v>
      </c>
      <c r="H9" s="168"/>
      <c r="J9" s="14"/>
    </row>
    <row r="10" spans="1:10" x14ac:dyDescent="0.2">
      <c r="A10" s="165">
        <v>4</v>
      </c>
      <c r="B10" s="166" t="s">
        <v>45</v>
      </c>
      <c r="C10" s="166" t="s">
        <v>46</v>
      </c>
      <c r="D10" s="166" t="s">
        <v>47</v>
      </c>
      <c r="E10" s="167">
        <v>258000</v>
      </c>
      <c r="F10" s="168">
        <v>2892.3090000000002</v>
      </c>
      <c r="G10" s="169">
        <v>3.3157159999999998E-2</v>
      </c>
      <c r="H10" s="168"/>
      <c r="J10" s="14"/>
    </row>
    <row r="11" spans="1:10" x14ac:dyDescent="0.2">
      <c r="A11" s="165">
        <v>5</v>
      </c>
      <c r="B11" s="166" t="s">
        <v>21</v>
      </c>
      <c r="C11" s="166" t="s">
        <v>22</v>
      </c>
      <c r="D11" s="166" t="s">
        <v>23</v>
      </c>
      <c r="E11" s="167">
        <v>940000</v>
      </c>
      <c r="F11" s="168">
        <v>2781.93</v>
      </c>
      <c r="G11" s="169">
        <v>3.1891780000000002E-2</v>
      </c>
      <c r="H11" s="168"/>
      <c r="J11" s="14"/>
    </row>
    <row r="12" spans="1:10" ht="15" x14ac:dyDescent="0.2">
      <c r="A12" s="165">
        <v>6</v>
      </c>
      <c r="B12" s="166" t="s">
        <v>344</v>
      </c>
      <c r="C12" s="166" t="s">
        <v>345</v>
      </c>
      <c r="D12" s="166" t="s">
        <v>233</v>
      </c>
      <c r="E12" s="167">
        <v>68000</v>
      </c>
      <c r="F12" s="168">
        <v>2496.2460000000001</v>
      </c>
      <c r="G12" s="169">
        <v>2.861673E-2</v>
      </c>
      <c r="H12" s="168"/>
      <c r="J12" s="62"/>
    </row>
    <row r="13" spans="1:10" x14ac:dyDescent="0.2">
      <c r="A13" s="165">
        <v>7</v>
      </c>
      <c r="B13" s="166" t="s">
        <v>62</v>
      </c>
      <c r="C13" s="166" t="s">
        <v>63</v>
      </c>
      <c r="D13" s="166" t="s">
        <v>47</v>
      </c>
      <c r="E13" s="167">
        <v>300000</v>
      </c>
      <c r="F13" s="168">
        <v>2491.0500000000002</v>
      </c>
      <c r="G13" s="169">
        <v>2.8557160000000002E-2</v>
      </c>
      <c r="H13" s="168"/>
      <c r="J13" s="14"/>
    </row>
    <row r="14" spans="1:10" x14ac:dyDescent="0.2">
      <c r="A14" s="165">
        <v>8</v>
      </c>
      <c r="B14" s="166" t="s">
        <v>9</v>
      </c>
      <c r="C14" s="166" t="s">
        <v>10</v>
      </c>
      <c r="D14" s="166" t="s">
        <v>11</v>
      </c>
      <c r="E14" s="167">
        <v>60000</v>
      </c>
      <c r="F14" s="168">
        <v>2201.58</v>
      </c>
      <c r="G14" s="169">
        <v>2.5238710000000001E-2</v>
      </c>
      <c r="H14" s="168"/>
      <c r="J14" s="14"/>
    </row>
    <row r="15" spans="1:10" x14ac:dyDescent="0.2">
      <c r="A15" s="165">
        <v>9</v>
      </c>
      <c r="B15" s="166" t="s">
        <v>342</v>
      </c>
      <c r="C15" s="166" t="s">
        <v>343</v>
      </c>
      <c r="D15" s="166" t="s">
        <v>233</v>
      </c>
      <c r="E15" s="167">
        <v>150000</v>
      </c>
      <c r="F15" s="168">
        <v>2110.35</v>
      </c>
      <c r="G15" s="169">
        <v>2.4192849999999998E-2</v>
      </c>
      <c r="H15" s="168"/>
      <c r="J15" s="14"/>
    </row>
    <row r="16" spans="1:10" x14ac:dyDescent="0.2">
      <c r="A16" s="165">
        <v>10</v>
      </c>
      <c r="B16" s="166" t="s">
        <v>27</v>
      </c>
      <c r="C16" s="166" t="s">
        <v>28</v>
      </c>
      <c r="D16" s="166" t="s">
        <v>20</v>
      </c>
      <c r="E16" s="167">
        <v>675000</v>
      </c>
      <c r="F16" s="168">
        <v>2092.5</v>
      </c>
      <c r="G16" s="169">
        <v>2.3988220000000001E-2</v>
      </c>
      <c r="H16" s="168"/>
      <c r="J16" s="14" t="s">
        <v>1058</v>
      </c>
    </row>
    <row r="17" spans="1:10" x14ac:dyDescent="0.2">
      <c r="A17" s="165">
        <v>11</v>
      </c>
      <c r="B17" s="166" t="s">
        <v>103</v>
      </c>
      <c r="C17" s="166" t="s">
        <v>104</v>
      </c>
      <c r="D17" s="166" t="s">
        <v>105</v>
      </c>
      <c r="E17" s="167">
        <v>400000</v>
      </c>
      <c r="F17" s="168">
        <v>1964.8</v>
      </c>
      <c r="G17" s="169">
        <v>2.2524280000000001E-2</v>
      </c>
      <c r="H17" s="168"/>
      <c r="J17" s="14"/>
    </row>
    <row r="18" spans="1:10" x14ac:dyDescent="0.2">
      <c r="A18" s="165">
        <v>12</v>
      </c>
      <c r="B18" s="166" t="s">
        <v>367</v>
      </c>
      <c r="C18" s="166" t="s">
        <v>368</v>
      </c>
      <c r="D18" s="166" t="s">
        <v>369</v>
      </c>
      <c r="E18" s="167">
        <v>455000</v>
      </c>
      <c r="F18" s="168">
        <v>1940.3475000000001</v>
      </c>
      <c r="G18" s="169">
        <v>2.224396E-2</v>
      </c>
      <c r="H18" s="168"/>
      <c r="J18" s="14"/>
    </row>
    <row r="19" spans="1:10" x14ac:dyDescent="0.2">
      <c r="A19" s="165">
        <v>13</v>
      </c>
      <c r="B19" s="166" t="s">
        <v>584</v>
      </c>
      <c r="C19" s="166" t="s">
        <v>585</v>
      </c>
      <c r="D19" s="166" t="s">
        <v>233</v>
      </c>
      <c r="E19" s="167">
        <v>140000</v>
      </c>
      <c r="F19" s="168">
        <v>1719.83</v>
      </c>
      <c r="G19" s="169">
        <v>1.9715969999999999E-2</v>
      </c>
      <c r="H19" s="168"/>
      <c r="J19" s="14"/>
    </row>
    <row r="20" spans="1:10" x14ac:dyDescent="0.2">
      <c r="A20" s="165">
        <v>14</v>
      </c>
      <c r="B20" s="166" t="s">
        <v>15</v>
      </c>
      <c r="C20" s="166" t="s">
        <v>16</v>
      </c>
      <c r="D20" s="166" t="s">
        <v>17</v>
      </c>
      <c r="E20" s="167">
        <v>120000</v>
      </c>
      <c r="F20" s="168">
        <v>1647.3</v>
      </c>
      <c r="G20" s="169">
        <v>1.888449E-2</v>
      </c>
      <c r="H20" s="168"/>
      <c r="J20" s="14"/>
    </row>
    <row r="21" spans="1:10" x14ac:dyDescent="0.2">
      <c r="A21" s="165">
        <v>15</v>
      </c>
      <c r="B21" s="166" t="s">
        <v>87</v>
      </c>
      <c r="C21" s="166" t="s">
        <v>88</v>
      </c>
      <c r="D21" s="166" t="s">
        <v>74</v>
      </c>
      <c r="E21" s="167">
        <v>315000</v>
      </c>
      <c r="F21" s="168">
        <v>1551.2175</v>
      </c>
      <c r="G21" s="169">
        <v>1.7783009999999998E-2</v>
      </c>
      <c r="H21" s="168"/>
      <c r="J21" s="14"/>
    </row>
    <row r="22" spans="1:10" ht="15" x14ac:dyDescent="0.2">
      <c r="A22" s="165">
        <v>16</v>
      </c>
      <c r="B22" s="166" t="s">
        <v>375</v>
      </c>
      <c r="C22" s="166" t="s">
        <v>376</v>
      </c>
      <c r="D22" s="166" t="s">
        <v>369</v>
      </c>
      <c r="E22" s="167">
        <v>65000</v>
      </c>
      <c r="F22" s="168">
        <v>1513.8824999999999</v>
      </c>
      <c r="G22" s="169">
        <v>1.7355010000000001E-2</v>
      </c>
      <c r="H22" s="168"/>
      <c r="J22" s="62"/>
    </row>
    <row r="23" spans="1:10" x14ac:dyDescent="0.2">
      <c r="A23" s="165">
        <v>17</v>
      </c>
      <c r="B23" s="166" t="s">
        <v>572</v>
      </c>
      <c r="C23" s="166" t="s">
        <v>573</v>
      </c>
      <c r="D23" s="166" t="s">
        <v>277</v>
      </c>
      <c r="E23" s="167">
        <v>60000</v>
      </c>
      <c r="F23" s="168">
        <v>1503.75</v>
      </c>
      <c r="G23" s="169">
        <v>1.723885E-2</v>
      </c>
      <c r="H23" s="168"/>
      <c r="J23" s="14"/>
    </row>
    <row r="24" spans="1:10" x14ac:dyDescent="0.2">
      <c r="A24" s="165">
        <v>18</v>
      </c>
      <c r="B24" s="166" t="s">
        <v>489</v>
      </c>
      <c r="C24" s="166" t="s">
        <v>490</v>
      </c>
      <c r="D24" s="166" t="s">
        <v>233</v>
      </c>
      <c r="E24" s="167">
        <v>107000</v>
      </c>
      <c r="F24" s="168">
        <v>1416.787</v>
      </c>
      <c r="G24" s="169">
        <v>1.6241909999999998E-2</v>
      </c>
      <c r="H24" s="168"/>
      <c r="J24" s="14"/>
    </row>
    <row r="25" spans="1:10" x14ac:dyDescent="0.2">
      <c r="A25" s="165">
        <v>19</v>
      </c>
      <c r="B25" s="166" t="s">
        <v>48</v>
      </c>
      <c r="C25" s="166" t="s">
        <v>49</v>
      </c>
      <c r="D25" s="166" t="s">
        <v>50</v>
      </c>
      <c r="E25" s="167">
        <v>530000</v>
      </c>
      <c r="F25" s="168">
        <v>1401.0550000000001</v>
      </c>
      <c r="G25" s="169">
        <v>1.6061559999999999E-2</v>
      </c>
      <c r="H25" s="168"/>
      <c r="J25" s="14"/>
    </row>
    <row r="26" spans="1:10" x14ac:dyDescent="0.2">
      <c r="A26" s="165">
        <v>20</v>
      </c>
      <c r="B26" s="166" t="s">
        <v>125</v>
      </c>
      <c r="C26" s="166" t="s">
        <v>126</v>
      </c>
      <c r="D26" s="166" t="s">
        <v>14</v>
      </c>
      <c r="E26" s="167">
        <v>850000</v>
      </c>
      <c r="F26" s="168">
        <v>1380.4</v>
      </c>
      <c r="G26" s="169">
        <v>1.582478E-2</v>
      </c>
      <c r="H26" s="168"/>
      <c r="J26" s="14"/>
    </row>
    <row r="27" spans="1:10" x14ac:dyDescent="0.2">
      <c r="A27" s="165">
        <v>21</v>
      </c>
      <c r="B27" s="166" t="s">
        <v>712</v>
      </c>
      <c r="C27" s="166" t="s">
        <v>713</v>
      </c>
      <c r="D27" s="166" t="s">
        <v>20</v>
      </c>
      <c r="E27" s="167">
        <v>1200000</v>
      </c>
      <c r="F27" s="168">
        <v>1287</v>
      </c>
      <c r="G27" s="169">
        <v>1.4754049999999999E-2</v>
      </c>
      <c r="H27" s="168"/>
      <c r="J27" s="14"/>
    </row>
    <row r="28" spans="1:10" x14ac:dyDescent="0.2">
      <c r="A28" s="165">
        <v>22</v>
      </c>
      <c r="B28" s="166" t="s">
        <v>83</v>
      </c>
      <c r="C28" s="166" t="s">
        <v>84</v>
      </c>
      <c r="D28" s="166" t="s">
        <v>31</v>
      </c>
      <c r="E28" s="167">
        <v>375000</v>
      </c>
      <c r="F28" s="168">
        <v>1255.5</v>
      </c>
      <c r="G28" s="169">
        <v>1.439293E-2</v>
      </c>
      <c r="H28" s="168"/>
      <c r="J28" s="14"/>
    </row>
    <row r="29" spans="1:10" ht="25.5" x14ac:dyDescent="0.2">
      <c r="A29" s="165">
        <v>23</v>
      </c>
      <c r="B29" s="166" t="s">
        <v>78</v>
      </c>
      <c r="C29" s="166" t="s">
        <v>79</v>
      </c>
      <c r="D29" s="166" t="s">
        <v>34</v>
      </c>
      <c r="E29" s="167">
        <v>34000</v>
      </c>
      <c r="F29" s="168">
        <v>1207.442</v>
      </c>
      <c r="G29" s="169">
        <v>1.3842E-2</v>
      </c>
      <c r="H29" s="168"/>
      <c r="J29" s="14" t="s">
        <v>1059</v>
      </c>
    </row>
    <row r="30" spans="1:10" ht="25.5" x14ac:dyDescent="0.2">
      <c r="A30" s="165">
        <v>24</v>
      </c>
      <c r="B30" s="166" t="s">
        <v>24</v>
      </c>
      <c r="C30" s="166" t="s">
        <v>25</v>
      </c>
      <c r="D30" s="166" t="s">
        <v>26</v>
      </c>
      <c r="E30" s="167">
        <v>12000</v>
      </c>
      <c r="F30" s="168">
        <v>1189.8599999999999</v>
      </c>
      <c r="G30" s="169">
        <v>1.364044E-2</v>
      </c>
      <c r="H30" s="168"/>
      <c r="J30" s="14"/>
    </row>
    <row r="31" spans="1:10" x14ac:dyDescent="0.2">
      <c r="A31" s="165">
        <v>25</v>
      </c>
      <c r="B31" s="166" t="s">
        <v>714</v>
      </c>
      <c r="C31" s="166" t="s">
        <v>715</v>
      </c>
      <c r="D31" s="166" t="s">
        <v>66</v>
      </c>
      <c r="E31" s="167">
        <v>73000</v>
      </c>
      <c r="F31" s="168">
        <v>1150.8085000000001</v>
      </c>
      <c r="G31" s="169">
        <v>1.319276E-2</v>
      </c>
      <c r="H31" s="168"/>
      <c r="J31" s="14"/>
    </row>
    <row r="32" spans="1:10" ht="25.5" x14ac:dyDescent="0.2">
      <c r="A32" s="165">
        <v>26</v>
      </c>
      <c r="B32" s="166" t="s">
        <v>355</v>
      </c>
      <c r="C32" s="166" t="s">
        <v>356</v>
      </c>
      <c r="D32" s="166" t="s">
        <v>213</v>
      </c>
      <c r="E32" s="167">
        <v>97000</v>
      </c>
      <c r="F32" s="168">
        <v>1150.1289999999999</v>
      </c>
      <c r="G32" s="169">
        <v>1.3184970000000001E-2</v>
      </c>
      <c r="H32" s="168"/>
      <c r="J32" s="14"/>
    </row>
    <row r="33" spans="1:10" x14ac:dyDescent="0.2">
      <c r="A33" s="165">
        <v>27</v>
      </c>
      <c r="B33" s="166" t="s">
        <v>72</v>
      </c>
      <c r="C33" s="166" t="s">
        <v>73</v>
      </c>
      <c r="D33" s="166" t="s">
        <v>74</v>
      </c>
      <c r="E33" s="167">
        <v>210000</v>
      </c>
      <c r="F33" s="168">
        <v>1129.2750000000001</v>
      </c>
      <c r="G33" s="169">
        <v>1.29459E-2</v>
      </c>
      <c r="H33" s="168"/>
      <c r="J33" s="14"/>
    </row>
    <row r="34" spans="1:10" x14ac:dyDescent="0.2">
      <c r="A34" s="165">
        <v>28</v>
      </c>
      <c r="B34" s="166" t="s">
        <v>357</v>
      </c>
      <c r="C34" s="166" t="s">
        <v>358</v>
      </c>
      <c r="D34" s="166" t="s">
        <v>47</v>
      </c>
      <c r="E34" s="167">
        <v>950000</v>
      </c>
      <c r="F34" s="168">
        <v>1121</v>
      </c>
      <c r="G34" s="169">
        <v>1.2851039999999999E-2</v>
      </c>
      <c r="H34" s="168"/>
      <c r="J34" s="14"/>
    </row>
    <row r="35" spans="1:10" ht="25.5" x14ac:dyDescent="0.2">
      <c r="A35" s="165">
        <v>29</v>
      </c>
      <c r="B35" s="166" t="s">
        <v>351</v>
      </c>
      <c r="C35" s="166" t="s">
        <v>352</v>
      </c>
      <c r="D35" s="166" t="s">
        <v>213</v>
      </c>
      <c r="E35" s="167">
        <v>75000</v>
      </c>
      <c r="F35" s="168">
        <v>1094.8499999999999</v>
      </c>
      <c r="G35" s="169">
        <v>1.255126E-2</v>
      </c>
      <c r="H35" s="168"/>
      <c r="J35" s="14"/>
    </row>
    <row r="36" spans="1:10" x14ac:dyDescent="0.2">
      <c r="A36" s="165">
        <v>30</v>
      </c>
      <c r="B36" s="166" t="s">
        <v>361</v>
      </c>
      <c r="C36" s="166" t="s">
        <v>362</v>
      </c>
      <c r="D36" s="166" t="s">
        <v>110</v>
      </c>
      <c r="E36" s="167">
        <v>650000</v>
      </c>
      <c r="F36" s="168">
        <v>1086.8</v>
      </c>
      <c r="G36" s="169">
        <v>1.245897E-2</v>
      </c>
      <c r="H36" s="168"/>
      <c r="J36" s="14"/>
    </row>
    <row r="37" spans="1:10" x14ac:dyDescent="0.2">
      <c r="A37" s="165">
        <v>31</v>
      </c>
      <c r="B37" s="166" t="s">
        <v>340</v>
      </c>
      <c r="C37" s="166" t="s">
        <v>341</v>
      </c>
      <c r="D37" s="166" t="s">
        <v>47</v>
      </c>
      <c r="E37" s="167">
        <v>90000</v>
      </c>
      <c r="F37" s="168">
        <v>1045.9349999999999</v>
      </c>
      <c r="G37" s="169">
        <v>1.1990499999999999E-2</v>
      </c>
      <c r="H37" s="168"/>
      <c r="J37" s="14"/>
    </row>
    <row r="38" spans="1:10" x14ac:dyDescent="0.2">
      <c r="A38" s="165">
        <v>32</v>
      </c>
      <c r="B38" s="166" t="s">
        <v>716</v>
      </c>
      <c r="C38" s="166" t="s">
        <v>717</v>
      </c>
      <c r="D38" s="166" t="s">
        <v>20</v>
      </c>
      <c r="E38" s="167">
        <v>710000</v>
      </c>
      <c r="F38" s="168">
        <v>1044.0550000000001</v>
      </c>
      <c r="G38" s="169">
        <v>1.1968950000000001E-2</v>
      </c>
      <c r="H38" s="168"/>
      <c r="J38" s="14"/>
    </row>
    <row r="39" spans="1:10" x14ac:dyDescent="0.2">
      <c r="A39" s="165">
        <v>33</v>
      </c>
      <c r="B39" s="166" t="s">
        <v>521</v>
      </c>
      <c r="C39" s="166" t="s">
        <v>522</v>
      </c>
      <c r="D39" s="166" t="s">
        <v>332</v>
      </c>
      <c r="E39" s="167">
        <v>60000</v>
      </c>
      <c r="F39" s="168">
        <v>1040.8499999999999</v>
      </c>
      <c r="G39" s="169">
        <v>1.193221E-2</v>
      </c>
      <c r="H39" s="168"/>
      <c r="J39" s="14"/>
    </row>
    <row r="40" spans="1:10" x14ac:dyDescent="0.2">
      <c r="A40" s="165">
        <v>34</v>
      </c>
      <c r="B40" s="166" t="s">
        <v>80</v>
      </c>
      <c r="C40" s="166" t="s">
        <v>81</v>
      </c>
      <c r="D40" s="166" t="s">
        <v>82</v>
      </c>
      <c r="E40" s="167">
        <v>505000</v>
      </c>
      <c r="F40" s="168">
        <v>1031.7149999999999</v>
      </c>
      <c r="G40" s="169">
        <v>1.182748E-2</v>
      </c>
      <c r="H40" s="168"/>
      <c r="J40" s="14"/>
    </row>
    <row r="41" spans="1:10" ht="25.5" x14ac:dyDescent="0.2">
      <c r="A41" s="165">
        <v>35</v>
      </c>
      <c r="B41" s="166" t="s">
        <v>491</v>
      </c>
      <c r="C41" s="166" t="s">
        <v>492</v>
      </c>
      <c r="D41" s="166" t="s">
        <v>213</v>
      </c>
      <c r="E41" s="167">
        <v>70000</v>
      </c>
      <c r="F41" s="168">
        <v>1013.04</v>
      </c>
      <c r="G41" s="169">
        <v>1.1613399999999999E-2</v>
      </c>
      <c r="H41" s="168"/>
      <c r="J41" s="14"/>
    </row>
    <row r="42" spans="1:10" x14ac:dyDescent="0.2">
      <c r="A42" s="165">
        <v>36</v>
      </c>
      <c r="B42" s="166" t="s">
        <v>455</v>
      </c>
      <c r="C42" s="166" t="s">
        <v>456</v>
      </c>
      <c r="D42" s="166" t="s">
        <v>34</v>
      </c>
      <c r="E42" s="167">
        <v>63000</v>
      </c>
      <c r="F42" s="168">
        <v>1003.842</v>
      </c>
      <c r="G42" s="169">
        <v>1.1507949999999999E-2</v>
      </c>
      <c r="H42" s="168"/>
      <c r="J42" s="14"/>
    </row>
    <row r="43" spans="1:10" x14ac:dyDescent="0.2">
      <c r="A43" s="165">
        <v>37</v>
      </c>
      <c r="B43" s="166" t="s">
        <v>570</v>
      </c>
      <c r="C43" s="166" t="s">
        <v>571</v>
      </c>
      <c r="D43" s="166" t="s">
        <v>277</v>
      </c>
      <c r="E43" s="167">
        <v>11000</v>
      </c>
      <c r="F43" s="168">
        <v>999.32249999999999</v>
      </c>
      <c r="G43" s="169">
        <v>1.145614E-2</v>
      </c>
      <c r="H43" s="168"/>
      <c r="J43" s="14"/>
    </row>
    <row r="44" spans="1:10" x14ac:dyDescent="0.2">
      <c r="A44" s="165">
        <v>38</v>
      </c>
      <c r="B44" s="166" t="s">
        <v>370</v>
      </c>
      <c r="C44" s="166" t="s">
        <v>371</v>
      </c>
      <c r="D44" s="166" t="s">
        <v>255</v>
      </c>
      <c r="E44" s="167">
        <v>26000</v>
      </c>
      <c r="F44" s="168">
        <v>944.15099999999995</v>
      </c>
      <c r="G44" s="169">
        <v>1.0823660000000001E-2</v>
      </c>
      <c r="H44" s="168"/>
      <c r="J44" s="14"/>
    </row>
    <row r="45" spans="1:10" x14ac:dyDescent="0.2">
      <c r="A45" s="165">
        <v>39</v>
      </c>
      <c r="B45" s="166" t="s">
        <v>396</v>
      </c>
      <c r="C45" s="166" t="s">
        <v>397</v>
      </c>
      <c r="D45" s="166" t="s">
        <v>47</v>
      </c>
      <c r="E45" s="167">
        <v>700000</v>
      </c>
      <c r="F45" s="168">
        <v>900.9</v>
      </c>
      <c r="G45" s="169">
        <v>1.032783E-2</v>
      </c>
      <c r="H45" s="168"/>
      <c r="J45" s="14"/>
    </row>
    <row r="46" spans="1:10" x14ac:dyDescent="0.2">
      <c r="A46" s="165">
        <v>40</v>
      </c>
      <c r="B46" s="166" t="s">
        <v>365</v>
      </c>
      <c r="C46" s="166" t="s">
        <v>366</v>
      </c>
      <c r="D46" s="166" t="s">
        <v>277</v>
      </c>
      <c r="E46" s="167">
        <v>17000</v>
      </c>
      <c r="F46" s="168">
        <v>870.33199999999999</v>
      </c>
      <c r="G46" s="169">
        <v>9.9774000000000009E-3</v>
      </c>
      <c r="H46" s="168"/>
      <c r="J46" s="14"/>
    </row>
    <row r="47" spans="1:10" x14ac:dyDescent="0.2">
      <c r="A47" s="165">
        <v>41</v>
      </c>
      <c r="B47" s="166" t="s">
        <v>426</v>
      </c>
      <c r="C47" s="166" t="s">
        <v>427</v>
      </c>
      <c r="D47" s="166" t="s">
        <v>255</v>
      </c>
      <c r="E47" s="167">
        <v>35000</v>
      </c>
      <c r="F47" s="168">
        <v>863.55499999999995</v>
      </c>
      <c r="G47" s="169">
        <v>9.8997100000000008E-3</v>
      </c>
      <c r="H47" s="168"/>
      <c r="J47" s="14"/>
    </row>
    <row r="48" spans="1:10" x14ac:dyDescent="0.2">
      <c r="A48" s="165">
        <v>42</v>
      </c>
      <c r="B48" s="166" t="s">
        <v>221</v>
      </c>
      <c r="C48" s="166" t="s">
        <v>222</v>
      </c>
      <c r="D48" s="166" t="s">
        <v>74</v>
      </c>
      <c r="E48" s="167">
        <v>7500</v>
      </c>
      <c r="F48" s="168">
        <v>863.28375000000005</v>
      </c>
      <c r="G48" s="169">
        <v>9.8966000000000002E-3</v>
      </c>
      <c r="H48" s="168"/>
      <c r="J48" s="14"/>
    </row>
    <row r="49" spans="1:10" ht="25.5" x14ac:dyDescent="0.2">
      <c r="A49" s="165">
        <v>43</v>
      </c>
      <c r="B49" s="166" t="s">
        <v>552</v>
      </c>
      <c r="C49" s="166" t="s">
        <v>553</v>
      </c>
      <c r="D49" s="166" t="s">
        <v>554</v>
      </c>
      <c r="E49" s="167">
        <v>208000</v>
      </c>
      <c r="F49" s="168">
        <v>863.096</v>
      </c>
      <c r="G49" s="169">
        <v>9.8944500000000008E-3</v>
      </c>
      <c r="H49" s="168"/>
      <c r="J49" s="14"/>
    </row>
    <row r="50" spans="1:10" ht="25.5" x14ac:dyDescent="0.2">
      <c r="A50" s="165">
        <v>44</v>
      </c>
      <c r="B50" s="166" t="s">
        <v>312</v>
      </c>
      <c r="C50" s="166" t="s">
        <v>313</v>
      </c>
      <c r="D50" s="166" t="s">
        <v>213</v>
      </c>
      <c r="E50" s="167">
        <v>10000</v>
      </c>
      <c r="F50" s="168">
        <v>862.73</v>
      </c>
      <c r="G50" s="169">
        <v>9.8902599999999997E-3</v>
      </c>
      <c r="H50" s="168"/>
      <c r="J50" s="14"/>
    </row>
    <row r="51" spans="1:10" x14ac:dyDescent="0.2">
      <c r="A51" s="165">
        <v>45</v>
      </c>
      <c r="B51" s="166" t="s">
        <v>387</v>
      </c>
      <c r="C51" s="166" t="s">
        <v>388</v>
      </c>
      <c r="D51" s="166" t="s">
        <v>47</v>
      </c>
      <c r="E51" s="167">
        <v>56533</v>
      </c>
      <c r="F51" s="168">
        <v>826.4276605</v>
      </c>
      <c r="G51" s="169">
        <v>9.4740899999999992E-3</v>
      </c>
      <c r="H51" s="168"/>
      <c r="J51" s="14"/>
    </row>
    <row r="52" spans="1:10" x14ac:dyDescent="0.2">
      <c r="A52" s="165">
        <v>46</v>
      </c>
      <c r="B52" s="166" t="s">
        <v>283</v>
      </c>
      <c r="C52" s="166" t="s">
        <v>284</v>
      </c>
      <c r="D52" s="166" t="s">
        <v>102</v>
      </c>
      <c r="E52" s="167">
        <v>175000</v>
      </c>
      <c r="F52" s="168">
        <v>811.125</v>
      </c>
      <c r="G52" s="169">
        <v>9.2986600000000003E-3</v>
      </c>
      <c r="H52" s="168"/>
      <c r="J52" s="14"/>
    </row>
    <row r="53" spans="1:10" ht="25.5" x14ac:dyDescent="0.2">
      <c r="A53" s="165">
        <v>47</v>
      </c>
      <c r="B53" s="166" t="s">
        <v>574</v>
      </c>
      <c r="C53" s="166" t="s">
        <v>575</v>
      </c>
      <c r="D53" s="166" t="s">
        <v>26</v>
      </c>
      <c r="E53" s="167">
        <v>35000</v>
      </c>
      <c r="F53" s="168">
        <v>810.6875</v>
      </c>
      <c r="G53" s="169">
        <v>9.2936500000000005E-3</v>
      </c>
      <c r="H53" s="168"/>
      <c r="J53" s="14"/>
    </row>
    <row r="54" spans="1:10" x14ac:dyDescent="0.2">
      <c r="A54" s="165">
        <v>48</v>
      </c>
      <c r="B54" s="166" t="s">
        <v>559</v>
      </c>
      <c r="C54" s="166" t="s">
        <v>560</v>
      </c>
      <c r="D54" s="166" t="s">
        <v>233</v>
      </c>
      <c r="E54" s="167">
        <v>55000</v>
      </c>
      <c r="F54" s="168">
        <v>801.48749999999995</v>
      </c>
      <c r="G54" s="169">
        <v>9.1881800000000007E-3</v>
      </c>
      <c r="H54" s="168"/>
      <c r="J54" s="14"/>
    </row>
    <row r="55" spans="1:10" x14ac:dyDescent="0.2">
      <c r="A55" s="165">
        <v>49</v>
      </c>
      <c r="B55" s="166" t="s">
        <v>435</v>
      </c>
      <c r="C55" s="166" t="s">
        <v>436</v>
      </c>
      <c r="D55" s="166" t="s">
        <v>74</v>
      </c>
      <c r="E55" s="167">
        <v>105000</v>
      </c>
      <c r="F55" s="168">
        <v>763.56</v>
      </c>
      <c r="G55" s="169">
        <v>8.7533799999999998E-3</v>
      </c>
      <c r="H55" s="168"/>
      <c r="J55" s="14"/>
    </row>
    <row r="56" spans="1:10" x14ac:dyDescent="0.2">
      <c r="A56" s="165">
        <v>50</v>
      </c>
      <c r="B56" s="166" t="s">
        <v>718</v>
      </c>
      <c r="C56" s="166" t="s">
        <v>719</v>
      </c>
      <c r="D56" s="166" t="s">
        <v>247</v>
      </c>
      <c r="E56" s="167">
        <v>75000</v>
      </c>
      <c r="F56" s="168">
        <v>759.52499999999998</v>
      </c>
      <c r="G56" s="169">
        <v>8.7071200000000005E-3</v>
      </c>
      <c r="H56" s="168"/>
      <c r="J56" s="14"/>
    </row>
    <row r="57" spans="1:10" x14ac:dyDescent="0.2">
      <c r="A57" s="165">
        <v>51</v>
      </c>
      <c r="B57" s="166" t="s">
        <v>582</v>
      </c>
      <c r="C57" s="166" t="s">
        <v>583</v>
      </c>
      <c r="D57" s="166" t="s">
        <v>277</v>
      </c>
      <c r="E57" s="167">
        <v>6000</v>
      </c>
      <c r="F57" s="168">
        <v>743.95799999999997</v>
      </c>
      <c r="G57" s="169">
        <v>8.5286600000000004E-3</v>
      </c>
      <c r="H57" s="168"/>
      <c r="J57" s="14"/>
    </row>
    <row r="58" spans="1:10" x14ac:dyDescent="0.2">
      <c r="A58" s="165">
        <v>52</v>
      </c>
      <c r="B58" s="166" t="s">
        <v>484</v>
      </c>
      <c r="C58" s="166" t="s">
        <v>1180</v>
      </c>
      <c r="D58" s="166" t="s">
        <v>277</v>
      </c>
      <c r="E58" s="167">
        <v>120000</v>
      </c>
      <c r="F58" s="168">
        <v>742.14</v>
      </c>
      <c r="G58" s="169">
        <v>8.5078199999999993E-3</v>
      </c>
      <c r="H58" s="168"/>
      <c r="J58" s="14"/>
    </row>
    <row r="59" spans="1:10" x14ac:dyDescent="0.2">
      <c r="A59" s="165">
        <v>53</v>
      </c>
      <c r="B59" s="166" t="s">
        <v>69</v>
      </c>
      <c r="C59" s="166" t="s">
        <v>70</v>
      </c>
      <c r="D59" s="166" t="s">
        <v>71</v>
      </c>
      <c r="E59" s="167">
        <v>68282</v>
      </c>
      <c r="F59" s="168">
        <v>733.92907700000001</v>
      </c>
      <c r="G59" s="169">
        <v>8.4136899999999997E-3</v>
      </c>
      <c r="H59" s="168"/>
      <c r="J59" s="14"/>
    </row>
    <row r="60" spans="1:10" x14ac:dyDescent="0.2">
      <c r="A60" s="165">
        <v>54</v>
      </c>
      <c r="B60" s="166" t="s">
        <v>568</v>
      </c>
      <c r="C60" s="166" t="s">
        <v>569</v>
      </c>
      <c r="D60" s="166" t="s">
        <v>268</v>
      </c>
      <c r="E60" s="167">
        <v>60000</v>
      </c>
      <c r="F60" s="168">
        <v>695.64</v>
      </c>
      <c r="G60" s="169">
        <v>7.9747499999999992E-3</v>
      </c>
      <c r="H60" s="168"/>
      <c r="J60" s="14"/>
    </row>
    <row r="61" spans="1:10" x14ac:dyDescent="0.2">
      <c r="A61" s="165">
        <v>55</v>
      </c>
      <c r="B61" s="166" t="s">
        <v>260</v>
      </c>
      <c r="C61" s="166" t="s">
        <v>261</v>
      </c>
      <c r="D61" s="166" t="s">
        <v>233</v>
      </c>
      <c r="E61" s="167">
        <v>30000</v>
      </c>
      <c r="F61" s="168">
        <v>685.23</v>
      </c>
      <c r="G61" s="169">
        <v>7.8554100000000002E-3</v>
      </c>
      <c r="H61" s="168"/>
      <c r="J61" s="14"/>
    </row>
    <row r="62" spans="1:10" ht="25.5" x14ac:dyDescent="0.2">
      <c r="A62" s="165">
        <v>56</v>
      </c>
      <c r="B62" s="166" t="s">
        <v>517</v>
      </c>
      <c r="C62" s="166" t="s">
        <v>518</v>
      </c>
      <c r="D62" s="166" t="s">
        <v>213</v>
      </c>
      <c r="E62" s="167">
        <v>105000</v>
      </c>
      <c r="F62" s="168">
        <v>648.16499999999996</v>
      </c>
      <c r="G62" s="169">
        <v>7.4304999999999996E-3</v>
      </c>
      <c r="H62" s="168"/>
      <c r="J62" s="14"/>
    </row>
    <row r="63" spans="1:10" ht="25.5" x14ac:dyDescent="0.2">
      <c r="A63" s="165">
        <v>57</v>
      </c>
      <c r="B63" s="166" t="s">
        <v>216</v>
      </c>
      <c r="C63" s="166" t="s">
        <v>217</v>
      </c>
      <c r="D63" s="166" t="s">
        <v>218</v>
      </c>
      <c r="E63" s="167">
        <v>45000</v>
      </c>
      <c r="F63" s="168">
        <v>588.28499999999997</v>
      </c>
      <c r="G63" s="169">
        <v>6.7440399999999998E-3</v>
      </c>
      <c r="H63" s="168"/>
      <c r="J63" s="14"/>
    </row>
    <row r="64" spans="1:10" x14ac:dyDescent="0.2">
      <c r="A64" s="165">
        <v>58</v>
      </c>
      <c r="B64" s="166" t="s">
        <v>285</v>
      </c>
      <c r="C64" s="166" t="s">
        <v>286</v>
      </c>
      <c r="D64" s="166" t="s">
        <v>82</v>
      </c>
      <c r="E64" s="167">
        <v>200000</v>
      </c>
      <c r="F64" s="168">
        <v>580</v>
      </c>
      <c r="G64" s="169">
        <v>6.64907E-3</v>
      </c>
      <c r="H64" s="168"/>
      <c r="J64" s="14"/>
    </row>
    <row r="65" spans="1:10" x14ac:dyDescent="0.2">
      <c r="A65" s="165">
        <v>59</v>
      </c>
      <c r="B65" s="166" t="s">
        <v>199</v>
      </c>
      <c r="C65" s="166" t="s">
        <v>200</v>
      </c>
      <c r="D65" s="166" t="s">
        <v>47</v>
      </c>
      <c r="E65" s="167">
        <v>350000</v>
      </c>
      <c r="F65" s="168">
        <v>567.17499999999995</v>
      </c>
      <c r="G65" s="169">
        <v>6.5020399999999997E-3</v>
      </c>
      <c r="H65" s="168"/>
      <c r="J65" s="14"/>
    </row>
    <row r="66" spans="1:10" x14ac:dyDescent="0.2">
      <c r="A66" s="165">
        <v>60</v>
      </c>
      <c r="B66" s="166" t="s">
        <v>720</v>
      </c>
      <c r="C66" s="166" t="s">
        <v>721</v>
      </c>
      <c r="D66" s="166" t="s">
        <v>282</v>
      </c>
      <c r="E66" s="167">
        <v>9850</v>
      </c>
      <c r="F66" s="168">
        <v>510.21030000000002</v>
      </c>
      <c r="G66" s="169">
        <v>5.849E-3</v>
      </c>
      <c r="H66" s="168"/>
      <c r="J66" s="14"/>
    </row>
    <row r="67" spans="1:10" x14ac:dyDescent="0.2">
      <c r="A67" s="165">
        <v>61</v>
      </c>
      <c r="B67" s="166" t="s">
        <v>89</v>
      </c>
      <c r="C67" s="166" t="s">
        <v>90</v>
      </c>
      <c r="D67" s="166" t="s">
        <v>71</v>
      </c>
      <c r="E67" s="167">
        <v>11000</v>
      </c>
      <c r="F67" s="168">
        <v>460.7955</v>
      </c>
      <c r="G67" s="169">
        <v>5.2825199999999998E-3</v>
      </c>
      <c r="H67" s="168"/>
      <c r="J67" s="14"/>
    </row>
    <row r="68" spans="1:10" ht="25.5" x14ac:dyDescent="0.2">
      <c r="A68" s="165">
        <v>62</v>
      </c>
      <c r="B68" s="166" t="s">
        <v>722</v>
      </c>
      <c r="C68" s="166" t="s">
        <v>723</v>
      </c>
      <c r="D68" s="166" t="s">
        <v>724</v>
      </c>
      <c r="E68" s="167">
        <v>10516</v>
      </c>
      <c r="F68" s="168">
        <v>424.74124</v>
      </c>
      <c r="G68" s="169">
        <v>4.8691899999999998E-3</v>
      </c>
      <c r="H68" s="168"/>
      <c r="J68" s="14"/>
    </row>
    <row r="69" spans="1:10" x14ac:dyDescent="0.2">
      <c r="A69" s="165">
        <v>63</v>
      </c>
      <c r="B69" s="166" t="s">
        <v>229</v>
      </c>
      <c r="C69" s="166" t="s">
        <v>230</v>
      </c>
      <c r="D69" s="166" t="s">
        <v>74</v>
      </c>
      <c r="E69" s="167">
        <v>15000</v>
      </c>
      <c r="F69" s="168">
        <v>353.10750000000002</v>
      </c>
      <c r="G69" s="169">
        <v>4.0479899999999996E-3</v>
      </c>
      <c r="H69" s="168"/>
      <c r="J69" s="14"/>
    </row>
    <row r="70" spans="1:10" x14ac:dyDescent="0.2">
      <c r="A70" s="165">
        <v>64</v>
      </c>
      <c r="B70" s="166" t="s">
        <v>457</v>
      </c>
      <c r="C70" s="166" t="s">
        <v>458</v>
      </c>
      <c r="D70" s="166" t="s">
        <v>66</v>
      </c>
      <c r="E70" s="167">
        <v>32278</v>
      </c>
      <c r="F70" s="168">
        <v>244.76407399999999</v>
      </c>
      <c r="G70" s="169">
        <v>2.8059500000000002E-3</v>
      </c>
      <c r="H70" s="168"/>
      <c r="J70" s="14"/>
    </row>
    <row r="71" spans="1:10" x14ac:dyDescent="0.2">
      <c r="A71" s="163"/>
      <c r="B71" s="163"/>
      <c r="C71" s="164" t="s">
        <v>150</v>
      </c>
      <c r="D71" s="163"/>
      <c r="E71" s="163" t="s">
        <v>151</v>
      </c>
      <c r="F71" s="170">
        <f>SUM(F7:F70)</f>
        <v>82637.952601499972</v>
      </c>
      <c r="G71" s="171">
        <f>SUM(G7:G70)</f>
        <v>0.9473536699999997</v>
      </c>
      <c r="H71" s="168"/>
      <c r="J71" s="14"/>
    </row>
    <row r="72" spans="1:10" x14ac:dyDescent="0.2">
      <c r="A72" s="163"/>
      <c r="B72" s="163"/>
      <c r="C72" s="172"/>
      <c r="D72" s="163"/>
      <c r="E72" s="163"/>
      <c r="F72" s="173"/>
      <c r="G72" s="173"/>
      <c r="H72" s="168"/>
      <c r="J72" s="14"/>
    </row>
    <row r="73" spans="1:10" x14ac:dyDescent="0.2">
      <c r="A73" s="163"/>
      <c r="B73" s="163"/>
      <c r="C73" s="164" t="s">
        <v>152</v>
      </c>
      <c r="D73" s="163"/>
      <c r="E73" s="163"/>
      <c r="F73" s="163"/>
      <c r="G73" s="163"/>
      <c r="H73" s="168"/>
      <c r="J73" s="14"/>
    </row>
    <row r="74" spans="1:10" x14ac:dyDescent="0.2">
      <c r="A74" s="163"/>
      <c r="B74" s="163"/>
      <c r="C74" s="164" t="s">
        <v>150</v>
      </c>
      <c r="D74" s="163"/>
      <c r="E74" s="163" t="s">
        <v>151</v>
      </c>
      <c r="F74" s="174" t="s">
        <v>153</v>
      </c>
      <c r="G74" s="171">
        <v>0</v>
      </c>
      <c r="H74" s="168"/>
      <c r="J74" s="14"/>
    </row>
    <row r="75" spans="1:10" x14ac:dyDescent="0.2">
      <c r="A75" s="163"/>
      <c r="B75" s="163"/>
      <c r="C75" s="172"/>
      <c r="D75" s="163"/>
      <c r="E75" s="163"/>
      <c r="F75" s="173"/>
      <c r="G75" s="173"/>
      <c r="H75" s="168"/>
      <c r="J75" s="14"/>
    </row>
    <row r="76" spans="1:10" x14ac:dyDescent="0.2">
      <c r="A76" s="163"/>
      <c r="B76" s="163"/>
      <c r="C76" s="164" t="s">
        <v>154</v>
      </c>
      <c r="D76" s="163"/>
      <c r="E76" s="163"/>
      <c r="F76" s="163"/>
      <c r="G76" s="163"/>
      <c r="H76" s="168"/>
      <c r="J76" s="14"/>
    </row>
    <row r="77" spans="1:10" x14ac:dyDescent="0.2">
      <c r="A77" s="165">
        <v>1</v>
      </c>
      <c r="B77" s="166" t="s">
        <v>725</v>
      </c>
      <c r="C77" s="166" t="s">
        <v>1186</v>
      </c>
      <c r="D77" s="166"/>
      <c r="E77" s="167">
        <v>20</v>
      </c>
      <c r="F77" s="168">
        <v>0</v>
      </c>
      <c r="G77" s="175" t="s">
        <v>149</v>
      </c>
      <c r="H77" s="168"/>
      <c r="I77" s="160"/>
      <c r="J77" s="14"/>
    </row>
    <row r="78" spans="1:10" x14ac:dyDescent="0.2">
      <c r="A78" s="165">
        <v>2</v>
      </c>
      <c r="B78" s="166" t="s">
        <v>726</v>
      </c>
      <c r="C78" s="166" t="s">
        <v>1187</v>
      </c>
      <c r="D78" s="166"/>
      <c r="E78" s="167">
        <v>50000</v>
      </c>
      <c r="F78" s="168">
        <v>4.9999999999999998E-7</v>
      </c>
      <c r="G78" s="175" t="s">
        <v>149</v>
      </c>
      <c r="H78" s="168"/>
      <c r="I78" s="160"/>
      <c r="J78" s="14"/>
    </row>
    <row r="79" spans="1:10" x14ac:dyDescent="0.2">
      <c r="A79" s="165">
        <v>3</v>
      </c>
      <c r="B79" s="166" t="s">
        <v>727</v>
      </c>
      <c r="C79" s="166" t="s">
        <v>1188</v>
      </c>
      <c r="D79" s="166"/>
      <c r="E79" s="167">
        <v>50000</v>
      </c>
      <c r="F79" s="168">
        <v>4.9999999999999998E-7</v>
      </c>
      <c r="G79" s="175" t="s">
        <v>149</v>
      </c>
      <c r="H79" s="168"/>
      <c r="I79" s="160"/>
      <c r="J79" s="14"/>
    </row>
    <row r="80" spans="1:10" x14ac:dyDescent="0.2">
      <c r="A80" s="165">
        <v>4</v>
      </c>
      <c r="B80" s="166" t="s">
        <v>728</v>
      </c>
      <c r="C80" s="166" t="s">
        <v>1189</v>
      </c>
      <c r="D80" s="166"/>
      <c r="E80" s="167">
        <v>200000</v>
      </c>
      <c r="F80" s="168">
        <v>1.9999999999999999E-6</v>
      </c>
      <c r="G80" s="175" t="s">
        <v>149</v>
      </c>
      <c r="H80" s="168"/>
      <c r="I80" s="160"/>
      <c r="J80" s="14"/>
    </row>
    <row r="81" spans="1:10" x14ac:dyDescent="0.2">
      <c r="A81" s="163"/>
      <c r="B81" s="163"/>
      <c r="C81" s="164" t="s">
        <v>150</v>
      </c>
      <c r="D81" s="163"/>
      <c r="E81" s="163" t="s">
        <v>151</v>
      </c>
      <c r="F81" s="170">
        <f>SUM(F77:F80)</f>
        <v>3.0000000000000001E-6</v>
      </c>
      <c r="G81" s="171">
        <v>0</v>
      </c>
      <c r="H81" s="168"/>
      <c r="J81" s="14"/>
    </row>
    <row r="82" spans="1:10" x14ac:dyDescent="0.2">
      <c r="A82" s="163"/>
      <c r="B82" s="163"/>
      <c r="C82" s="172"/>
      <c r="D82" s="163"/>
      <c r="E82" s="163"/>
      <c r="F82" s="173"/>
      <c r="G82" s="173"/>
      <c r="H82" s="168"/>
      <c r="J82" s="14"/>
    </row>
    <row r="83" spans="1:10" x14ac:dyDescent="0.2">
      <c r="A83" s="163"/>
      <c r="B83" s="163"/>
      <c r="C83" s="164" t="s">
        <v>155</v>
      </c>
      <c r="D83" s="163"/>
      <c r="E83" s="163"/>
      <c r="F83" s="163"/>
      <c r="G83" s="163"/>
      <c r="H83" s="168"/>
      <c r="J83" s="14"/>
    </row>
    <row r="84" spans="1:10" ht="25.5" x14ac:dyDescent="0.2">
      <c r="A84" s="165">
        <v>1</v>
      </c>
      <c r="B84" s="166" t="s">
        <v>333</v>
      </c>
      <c r="C84" s="166" t="s">
        <v>1183</v>
      </c>
      <c r="D84" s="166" t="s">
        <v>34</v>
      </c>
      <c r="E84" s="167">
        <v>697</v>
      </c>
      <c r="F84" s="168">
        <v>6.9713242999999994E-2</v>
      </c>
      <c r="G84" s="175" t="s">
        <v>149</v>
      </c>
      <c r="H84" s="168"/>
      <c r="I84" s="160"/>
      <c r="J84" s="14"/>
    </row>
    <row r="85" spans="1:10" x14ac:dyDescent="0.2">
      <c r="A85" s="163"/>
      <c r="B85" s="163"/>
      <c r="C85" s="164" t="s">
        <v>150</v>
      </c>
      <c r="D85" s="163"/>
      <c r="E85" s="163" t="s">
        <v>151</v>
      </c>
      <c r="F85" s="170">
        <v>6.9713242999999994E-2</v>
      </c>
      <c r="G85" s="171">
        <v>7.9999999999999996E-7</v>
      </c>
      <c r="H85" s="168"/>
      <c r="J85" s="14"/>
    </row>
    <row r="86" spans="1:10" x14ac:dyDescent="0.2">
      <c r="A86" s="163"/>
      <c r="B86" s="163"/>
      <c r="C86" s="172"/>
      <c r="D86" s="163"/>
      <c r="E86" s="163"/>
      <c r="F86" s="173"/>
      <c r="G86" s="173"/>
      <c r="H86" s="168"/>
      <c r="J86" s="14"/>
    </row>
    <row r="87" spans="1:10" x14ac:dyDescent="0.2">
      <c r="A87" s="163"/>
      <c r="B87" s="163"/>
      <c r="C87" s="164" t="s">
        <v>156</v>
      </c>
      <c r="D87" s="163"/>
      <c r="E87" s="163"/>
      <c r="F87" s="173"/>
      <c r="G87" s="173"/>
      <c r="H87" s="168"/>
      <c r="J87" s="14"/>
    </row>
    <row r="88" spans="1:10" x14ac:dyDescent="0.2">
      <c r="A88" s="163"/>
      <c r="B88" s="163"/>
      <c r="C88" s="164" t="s">
        <v>150</v>
      </c>
      <c r="D88" s="163"/>
      <c r="E88" s="163" t="s">
        <v>151</v>
      </c>
      <c r="F88" s="174" t="s">
        <v>153</v>
      </c>
      <c r="G88" s="171">
        <v>0</v>
      </c>
      <c r="H88" s="168"/>
      <c r="J88" s="14"/>
    </row>
    <row r="89" spans="1:10" x14ac:dyDescent="0.2">
      <c r="A89" s="163"/>
      <c r="B89" s="163"/>
      <c r="C89" s="172"/>
      <c r="D89" s="163"/>
      <c r="E89" s="163"/>
      <c r="F89" s="173"/>
      <c r="G89" s="173"/>
      <c r="H89" s="168"/>
      <c r="J89" s="14"/>
    </row>
    <row r="90" spans="1:10" x14ac:dyDescent="0.2">
      <c r="A90" s="163"/>
      <c r="B90" s="163"/>
      <c r="C90" s="164" t="s">
        <v>157</v>
      </c>
      <c r="D90" s="163"/>
      <c r="E90" s="163"/>
      <c r="F90" s="173"/>
      <c r="G90" s="173"/>
      <c r="H90" s="168"/>
      <c r="J90" s="14"/>
    </row>
    <row r="91" spans="1:10" x14ac:dyDescent="0.2">
      <c r="A91" s="163"/>
      <c r="B91" s="163"/>
      <c r="C91" s="164" t="s">
        <v>150</v>
      </c>
      <c r="D91" s="163"/>
      <c r="E91" s="163" t="s">
        <v>151</v>
      </c>
      <c r="F91" s="174" t="s">
        <v>153</v>
      </c>
      <c r="G91" s="171">
        <v>0</v>
      </c>
      <c r="H91" s="168"/>
      <c r="J91" s="14"/>
    </row>
    <row r="92" spans="1:10" x14ac:dyDescent="0.2">
      <c r="A92" s="163"/>
      <c r="B92" s="163"/>
      <c r="C92" s="172"/>
      <c r="D92" s="163"/>
      <c r="E92" s="163"/>
      <c r="F92" s="173"/>
      <c r="G92" s="173"/>
      <c r="H92" s="168"/>
      <c r="J92" s="14"/>
    </row>
    <row r="93" spans="1:10" x14ac:dyDescent="0.2">
      <c r="A93" s="163"/>
      <c r="B93" s="163"/>
      <c r="C93" s="164" t="s">
        <v>158</v>
      </c>
      <c r="D93" s="163"/>
      <c r="E93" s="163"/>
      <c r="F93" s="170">
        <v>82638.022317743002</v>
      </c>
      <c r="G93" s="171">
        <v>0.94735446999999995</v>
      </c>
      <c r="H93" s="168"/>
      <c r="J93" s="14"/>
    </row>
    <row r="94" spans="1:10" x14ac:dyDescent="0.2">
      <c r="A94" s="163"/>
      <c r="B94" s="163"/>
      <c r="C94" s="172"/>
      <c r="D94" s="163"/>
      <c r="E94" s="163"/>
      <c r="F94" s="173"/>
      <c r="G94" s="173"/>
      <c r="H94" s="168"/>
      <c r="J94" s="14"/>
    </row>
    <row r="95" spans="1:10" x14ac:dyDescent="0.2">
      <c r="A95" s="163"/>
      <c r="B95" s="163"/>
      <c r="C95" s="164" t="s">
        <v>159</v>
      </c>
      <c r="D95" s="163"/>
      <c r="E95" s="163"/>
      <c r="F95" s="173"/>
      <c r="G95" s="173"/>
      <c r="H95" s="168"/>
      <c r="J95" s="14"/>
    </row>
    <row r="96" spans="1:10" ht="25.5" x14ac:dyDescent="0.2">
      <c r="A96" s="163"/>
      <c r="B96" s="163"/>
      <c r="C96" s="164" t="s">
        <v>8</v>
      </c>
      <c r="D96" s="163"/>
      <c r="E96" s="163"/>
      <c r="F96" s="173"/>
      <c r="G96" s="173"/>
      <c r="H96" s="168"/>
      <c r="J96" s="14"/>
    </row>
    <row r="97" spans="1:10" ht="25.5" x14ac:dyDescent="0.2">
      <c r="A97" s="165">
        <v>1</v>
      </c>
      <c r="B97" s="166" t="s">
        <v>729</v>
      </c>
      <c r="C97" s="166" t="s">
        <v>730</v>
      </c>
      <c r="D97" s="166" t="s">
        <v>604</v>
      </c>
      <c r="E97" s="167">
        <v>4200</v>
      </c>
      <c r="F97" s="168">
        <v>1.2178428779999999</v>
      </c>
      <c r="G97" s="169" t="s">
        <v>149</v>
      </c>
      <c r="H97" s="168">
        <v>7.4649999999999999</v>
      </c>
      <c r="J97" s="14"/>
    </row>
    <row r="98" spans="1:10" x14ac:dyDescent="0.2">
      <c r="A98" s="163"/>
      <c r="B98" s="163"/>
      <c r="C98" s="164" t="s">
        <v>150</v>
      </c>
      <c r="D98" s="163"/>
      <c r="E98" s="163" t="s">
        <v>151</v>
      </c>
      <c r="F98" s="170">
        <v>1.2178428779999999</v>
      </c>
      <c r="G98" s="171">
        <v>1.396E-5</v>
      </c>
      <c r="H98" s="168"/>
      <c r="J98" s="14"/>
    </row>
    <row r="99" spans="1:10" x14ac:dyDescent="0.2">
      <c r="A99" s="163"/>
      <c r="B99" s="163"/>
      <c r="C99" s="172"/>
      <c r="D99" s="163"/>
      <c r="E99" s="163"/>
      <c r="F99" s="173"/>
      <c r="G99" s="173"/>
      <c r="H99" s="168"/>
      <c r="J99" s="14"/>
    </row>
    <row r="100" spans="1:10" x14ac:dyDescent="0.2">
      <c r="A100" s="163"/>
      <c r="B100" s="163"/>
      <c r="C100" s="164" t="s">
        <v>160</v>
      </c>
      <c r="D100" s="163"/>
      <c r="E100" s="163"/>
      <c r="F100" s="163"/>
      <c r="G100" s="163"/>
      <c r="H100" s="168"/>
      <c r="J100" s="14"/>
    </row>
    <row r="101" spans="1:10" x14ac:dyDescent="0.2">
      <c r="A101" s="163"/>
      <c r="B101" s="163"/>
      <c r="C101" s="164" t="s">
        <v>150</v>
      </c>
      <c r="D101" s="163"/>
      <c r="E101" s="163" t="s">
        <v>151</v>
      </c>
      <c r="F101" s="174" t="s">
        <v>153</v>
      </c>
      <c r="G101" s="171">
        <v>0</v>
      </c>
      <c r="H101" s="168"/>
      <c r="J101" s="14"/>
    </row>
    <row r="102" spans="1:10" x14ac:dyDescent="0.2">
      <c r="A102" s="163"/>
      <c r="B102" s="163"/>
      <c r="C102" s="172"/>
      <c r="D102" s="163"/>
      <c r="E102" s="163"/>
      <c r="F102" s="173"/>
      <c r="G102" s="173"/>
      <c r="H102" s="168"/>
      <c r="J102" s="14"/>
    </row>
    <row r="103" spans="1:10" x14ac:dyDescent="0.2">
      <c r="A103" s="163"/>
      <c r="B103" s="163"/>
      <c r="C103" s="164" t="s">
        <v>161</v>
      </c>
      <c r="D103" s="163"/>
      <c r="E103" s="163"/>
      <c r="F103" s="163"/>
      <c r="G103" s="163"/>
      <c r="H103" s="168"/>
      <c r="J103" s="14"/>
    </row>
    <row r="104" spans="1:10" x14ac:dyDescent="0.2">
      <c r="A104" s="163"/>
      <c r="B104" s="163"/>
      <c r="C104" s="164" t="s">
        <v>150</v>
      </c>
      <c r="D104" s="163"/>
      <c r="E104" s="163" t="s">
        <v>151</v>
      </c>
      <c r="F104" s="174" t="s">
        <v>153</v>
      </c>
      <c r="G104" s="171">
        <v>0</v>
      </c>
      <c r="H104" s="168"/>
      <c r="J104" s="14"/>
    </row>
    <row r="105" spans="1:10" x14ac:dyDescent="0.2">
      <c r="A105" s="163"/>
      <c r="B105" s="163"/>
      <c r="C105" s="172"/>
      <c r="D105" s="163"/>
      <c r="E105" s="163"/>
      <c r="F105" s="173"/>
      <c r="G105" s="173"/>
      <c r="H105" s="168"/>
      <c r="J105" s="14"/>
    </row>
    <row r="106" spans="1:10" x14ac:dyDescent="0.2">
      <c r="A106" s="163"/>
      <c r="B106" s="163"/>
      <c r="C106" s="164" t="s">
        <v>162</v>
      </c>
      <c r="D106" s="163"/>
      <c r="E106" s="163"/>
      <c r="F106" s="173"/>
      <c r="G106" s="173"/>
      <c r="H106" s="168"/>
      <c r="J106" s="14"/>
    </row>
    <row r="107" spans="1:10" x14ac:dyDescent="0.2">
      <c r="A107" s="163"/>
      <c r="B107" s="163"/>
      <c r="C107" s="164" t="s">
        <v>150</v>
      </c>
      <c r="D107" s="163"/>
      <c r="E107" s="163" t="s">
        <v>151</v>
      </c>
      <c r="F107" s="174" t="s">
        <v>153</v>
      </c>
      <c r="G107" s="171">
        <v>0</v>
      </c>
      <c r="H107" s="168"/>
      <c r="J107" s="14"/>
    </row>
    <row r="108" spans="1:10" x14ac:dyDescent="0.2">
      <c r="A108" s="163"/>
      <c r="B108" s="163"/>
      <c r="C108" s="172"/>
      <c r="D108" s="163"/>
      <c r="E108" s="163"/>
      <c r="F108" s="173"/>
      <c r="G108" s="173"/>
      <c r="H108" s="168"/>
      <c r="J108" s="14"/>
    </row>
    <row r="109" spans="1:10" x14ac:dyDescent="0.2">
      <c r="A109" s="163"/>
      <c r="B109" s="163"/>
      <c r="C109" s="164" t="s">
        <v>163</v>
      </c>
      <c r="D109" s="163"/>
      <c r="E109" s="163"/>
      <c r="F109" s="170">
        <v>1.2178428779999999</v>
      </c>
      <c r="G109" s="171">
        <v>1.396E-5</v>
      </c>
      <c r="H109" s="168"/>
      <c r="J109" s="14"/>
    </row>
    <row r="110" spans="1:10" x14ac:dyDescent="0.2">
      <c r="A110" s="163"/>
      <c r="B110" s="163"/>
      <c r="C110" s="172"/>
      <c r="D110" s="163"/>
      <c r="E110" s="163"/>
      <c r="F110" s="173"/>
      <c r="G110" s="173"/>
      <c r="H110" s="168"/>
      <c r="J110" s="14"/>
    </row>
    <row r="111" spans="1:10" x14ac:dyDescent="0.2">
      <c r="A111" s="163"/>
      <c r="B111" s="163"/>
      <c r="C111" s="164" t="s">
        <v>164</v>
      </c>
      <c r="D111" s="163"/>
      <c r="E111" s="163"/>
      <c r="F111" s="173"/>
      <c r="G111" s="173"/>
      <c r="H111" s="168"/>
      <c r="J111" s="14"/>
    </row>
    <row r="112" spans="1:10" x14ac:dyDescent="0.2">
      <c r="A112" s="163"/>
      <c r="B112" s="163"/>
      <c r="C112" s="164" t="s">
        <v>165</v>
      </c>
      <c r="D112" s="163"/>
      <c r="E112" s="163"/>
      <c r="F112" s="173"/>
      <c r="G112" s="173"/>
      <c r="H112" s="168"/>
      <c r="J112" s="14"/>
    </row>
    <row r="113" spans="1:10" x14ac:dyDescent="0.2">
      <c r="A113" s="163"/>
      <c r="B113" s="163"/>
      <c r="C113" s="164" t="s">
        <v>150</v>
      </c>
      <c r="D113" s="163"/>
      <c r="E113" s="163" t="s">
        <v>151</v>
      </c>
      <c r="F113" s="174" t="s">
        <v>153</v>
      </c>
      <c r="G113" s="171">
        <v>0</v>
      </c>
      <c r="H113" s="168"/>
      <c r="J113" s="14"/>
    </row>
    <row r="114" spans="1:10" x14ac:dyDescent="0.2">
      <c r="A114" s="163"/>
      <c r="B114" s="163"/>
      <c r="C114" s="172"/>
      <c r="D114" s="163"/>
      <c r="E114" s="163"/>
      <c r="F114" s="173"/>
      <c r="G114" s="173"/>
      <c r="H114" s="168"/>
      <c r="J114" s="14"/>
    </row>
    <row r="115" spans="1:10" x14ac:dyDescent="0.2">
      <c r="A115" s="163"/>
      <c r="B115" s="163"/>
      <c r="C115" s="164" t="s">
        <v>166</v>
      </c>
      <c r="D115" s="163"/>
      <c r="E115" s="163"/>
      <c r="F115" s="173"/>
      <c r="G115" s="173"/>
      <c r="H115" s="168"/>
      <c r="J115" s="14"/>
    </row>
    <row r="116" spans="1:10" x14ac:dyDescent="0.2">
      <c r="A116" s="163"/>
      <c r="B116" s="163"/>
      <c r="C116" s="164" t="s">
        <v>150</v>
      </c>
      <c r="D116" s="163"/>
      <c r="E116" s="163" t="s">
        <v>151</v>
      </c>
      <c r="F116" s="174" t="s">
        <v>153</v>
      </c>
      <c r="G116" s="171">
        <v>0</v>
      </c>
      <c r="H116" s="168"/>
      <c r="J116" s="14"/>
    </row>
    <row r="117" spans="1:10" x14ac:dyDescent="0.2">
      <c r="A117" s="163"/>
      <c r="B117" s="163"/>
      <c r="C117" s="172"/>
      <c r="D117" s="163"/>
      <c r="E117" s="163"/>
      <c r="F117" s="173"/>
      <c r="G117" s="173"/>
      <c r="H117" s="168"/>
      <c r="J117" s="14"/>
    </row>
    <row r="118" spans="1:10" x14ac:dyDescent="0.2">
      <c r="A118" s="163"/>
      <c r="B118" s="163"/>
      <c r="C118" s="164" t="s">
        <v>167</v>
      </c>
      <c r="D118" s="163"/>
      <c r="E118" s="163"/>
      <c r="F118" s="173"/>
      <c r="G118" s="173"/>
      <c r="H118" s="168"/>
      <c r="J118" s="14"/>
    </row>
    <row r="119" spans="1:10" x14ac:dyDescent="0.2">
      <c r="A119" s="163"/>
      <c r="B119" s="163"/>
      <c r="C119" s="164" t="s">
        <v>150</v>
      </c>
      <c r="D119" s="163"/>
      <c r="E119" s="163" t="s">
        <v>151</v>
      </c>
      <c r="F119" s="174" t="s">
        <v>153</v>
      </c>
      <c r="G119" s="171">
        <v>0</v>
      </c>
      <c r="H119" s="168"/>
      <c r="J119" s="14"/>
    </row>
    <row r="120" spans="1:10" x14ac:dyDescent="0.2">
      <c r="A120" s="163"/>
      <c r="B120" s="163"/>
      <c r="C120" s="172"/>
      <c r="D120" s="163"/>
      <c r="E120" s="163"/>
      <c r="F120" s="173"/>
      <c r="G120" s="173"/>
      <c r="H120" s="168"/>
      <c r="J120" s="14"/>
    </row>
    <row r="121" spans="1:10" x14ac:dyDescent="0.2">
      <c r="A121" s="163"/>
      <c r="B121" s="163"/>
      <c r="C121" s="164" t="s">
        <v>168</v>
      </c>
      <c r="D121" s="163"/>
      <c r="E121" s="163"/>
      <c r="F121" s="173"/>
      <c r="G121" s="173"/>
      <c r="H121" s="168"/>
      <c r="J121" s="14"/>
    </row>
    <row r="122" spans="1:10" x14ac:dyDescent="0.2">
      <c r="A122" s="165">
        <v>1</v>
      </c>
      <c r="B122" s="166"/>
      <c r="C122" s="166" t="s">
        <v>169</v>
      </c>
      <c r="D122" s="166"/>
      <c r="E122" s="175"/>
      <c r="F122" s="168">
        <v>3166.6599247019999</v>
      </c>
      <c r="G122" s="169">
        <v>3.6302290000000001E-2</v>
      </c>
      <c r="H122" s="176">
        <v>6.6416448321270405</v>
      </c>
      <c r="J122" s="14"/>
    </row>
    <row r="123" spans="1:10" x14ac:dyDescent="0.2">
      <c r="A123" s="163"/>
      <c r="B123" s="163"/>
      <c r="C123" s="164" t="s">
        <v>150</v>
      </c>
      <c r="D123" s="163"/>
      <c r="E123" s="163" t="s">
        <v>151</v>
      </c>
      <c r="F123" s="170">
        <v>3166.6599247019999</v>
      </c>
      <c r="G123" s="171">
        <v>3.6302290000000001E-2</v>
      </c>
      <c r="H123" s="168"/>
      <c r="J123" s="14"/>
    </row>
    <row r="124" spans="1:10" x14ac:dyDescent="0.2">
      <c r="A124" s="163"/>
      <c r="B124" s="163"/>
      <c r="C124" s="172"/>
      <c r="D124" s="163"/>
      <c r="E124" s="163"/>
      <c r="F124" s="173"/>
      <c r="G124" s="173"/>
      <c r="H124" s="168"/>
      <c r="J124" s="14"/>
    </row>
    <row r="125" spans="1:10" x14ac:dyDescent="0.2">
      <c r="A125" s="163"/>
      <c r="B125" s="163"/>
      <c r="C125" s="164" t="s">
        <v>170</v>
      </c>
      <c r="D125" s="163"/>
      <c r="E125" s="163"/>
      <c r="F125" s="170">
        <v>3166.6599247019999</v>
      </c>
      <c r="G125" s="171">
        <v>3.6302290000000001E-2</v>
      </c>
      <c r="H125" s="168"/>
      <c r="J125" s="14"/>
    </row>
    <row r="126" spans="1:10" x14ac:dyDescent="0.2">
      <c r="A126" s="163"/>
      <c r="B126" s="163"/>
      <c r="C126" s="173"/>
      <c r="D126" s="163"/>
      <c r="E126" s="163"/>
      <c r="F126" s="163"/>
      <c r="G126" s="163"/>
      <c r="H126" s="168"/>
      <c r="J126" s="14"/>
    </row>
    <row r="127" spans="1:10" x14ac:dyDescent="0.2">
      <c r="A127" s="163"/>
      <c r="B127" s="163"/>
      <c r="C127" s="164" t="s">
        <v>171</v>
      </c>
      <c r="D127" s="163"/>
      <c r="E127" s="163"/>
      <c r="F127" s="163"/>
      <c r="G127" s="163"/>
      <c r="H127" s="168"/>
      <c r="J127" s="14"/>
    </row>
    <row r="128" spans="1:10" x14ac:dyDescent="0.2">
      <c r="A128" s="163"/>
      <c r="B128" s="163"/>
      <c r="C128" s="164" t="s">
        <v>172</v>
      </c>
      <c r="D128" s="163"/>
      <c r="E128" s="163"/>
      <c r="F128" s="163"/>
      <c r="G128" s="163"/>
      <c r="H128" s="168"/>
      <c r="J128" s="14"/>
    </row>
    <row r="129" spans="1:10" x14ac:dyDescent="0.2">
      <c r="A129" s="165">
        <v>1</v>
      </c>
      <c r="B129" s="166" t="s">
        <v>173</v>
      </c>
      <c r="C129" s="166" t="s">
        <v>174</v>
      </c>
      <c r="D129" s="166"/>
      <c r="E129" s="177">
        <v>72992.875</v>
      </c>
      <c r="F129" s="168">
        <v>1575.818214812</v>
      </c>
      <c r="G129" s="169">
        <v>1.8065029999999999E-2</v>
      </c>
      <c r="H129" s="168"/>
      <c r="J129" s="14"/>
    </row>
    <row r="130" spans="1:10" x14ac:dyDescent="0.2">
      <c r="A130" s="163"/>
      <c r="B130" s="163"/>
      <c r="C130" s="164" t="s">
        <v>150</v>
      </c>
      <c r="D130" s="163"/>
      <c r="E130" s="163" t="s">
        <v>151</v>
      </c>
      <c r="F130" s="170">
        <v>1575.818214812</v>
      </c>
      <c r="G130" s="171">
        <v>1.8065029999999999E-2</v>
      </c>
      <c r="H130" s="168"/>
      <c r="J130" s="14"/>
    </row>
    <row r="131" spans="1:10" x14ac:dyDescent="0.2">
      <c r="A131" s="163"/>
      <c r="B131" s="163"/>
      <c r="C131" s="172"/>
      <c r="D131" s="163"/>
      <c r="E131" s="163"/>
      <c r="F131" s="173"/>
      <c r="G131" s="173"/>
      <c r="H131" s="168"/>
      <c r="J131" s="14"/>
    </row>
    <row r="132" spans="1:10" x14ac:dyDescent="0.2">
      <c r="A132" s="163"/>
      <c r="B132" s="163"/>
      <c r="C132" s="164" t="s">
        <v>175</v>
      </c>
      <c r="D132" s="163"/>
      <c r="E132" s="163"/>
      <c r="F132" s="163"/>
      <c r="G132" s="163"/>
      <c r="H132" s="168"/>
      <c r="J132" s="14"/>
    </row>
    <row r="133" spans="1:10" x14ac:dyDescent="0.2">
      <c r="A133" s="163"/>
      <c r="B133" s="163"/>
      <c r="C133" s="164" t="s">
        <v>176</v>
      </c>
      <c r="D133" s="163"/>
      <c r="E133" s="163"/>
      <c r="F133" s="163"/>
      <c r="G133" s="163"/>
      <c r="H133" s="168"/>
      <c r="J133" s="14"/>
    </row>
    <row r="134" spans="1:10" x14ac:dyDescent="0.2">
      <c r="A134" s="163"/>
      <c r="B134" s="163"/>
      <c r="C134" s="164" t="s">
        <v>150</v>
      </c>
      <c r="D134" s="163"/>
      <c r="E134" s="163" t="s">
        <v>151</v>
      </c>
      <c r="F134" s="174" t="s">
        <v>153</v>
      </c>
      <c r="G134" s="171">
        <v>0</v>
      </c>
      <c r="H134" s="168"/>
      <c r="J134" s="14"/>
    </row>
    <row r="135" spans="1:10" x14ac:dyDescent="0.2">
      <c r="A135" s="163"/>
      <c r="B135" s="163"/>
      <c r="C135" s="172"/>
      <c r="D135" s="163"/>
      <c r="E135" s="163"/>
      <c r="F135" s="173"/>
      <c r="G135" s="173"/>
      <c r="H135" s="168"/>
      <c r="J135" s="14"/>
    </row>
    <row r="136" spans="1:10" ht="25.5" x14ac:dyDescent="0.2">
      <c r="A136" s="163"/>
      <c r="B136" s="163"/>
      <c r="C136" s="164" t="s">
        <v>177</v>
      </c>
      <c r="D136" s="163"/>
      <c r="E136" s="163"/>
      <c r="F136" s="173"/>
      <c r="G136" s="173"/>
      <c r="H136" s="168"/>
      <c r="J136" s="14"/>
    </row>
    <row r="137" spans="1:10" x14ac:dyDescent="0.2">
      <c r="A137" s="163"/>
      <c r="B137" s="163"/>
      <c r="C137" s="164" t="s">
        <v>150</v>
      </c>
      <c r="D137" s="163"/>
      <c r="E137" s="163" t="s">
        <v>151</v>
      </c>
      <c r="F137" s="174" t="s">
        <v>153</v>
      </c>
      <c r="G137" s="171">
        <v>0</v>
      </c>
      <c r="H137" s="168"/>
      <c r="J137" s="14"/>
    </row>
    <row r="138" spans="1:10" x14ac:dyDescent="0.2">
      <c r="A138" s="163"/>
      <c r="B138" s="166"/>
      <c r="C138" s="166"/>
      <c r="D138" s="164"/>
      <c r="E138" s="163"/>
      <c r="F138" s="166"/>
      <c r="G138" s="175"/>
      <c r="H138" s="168"/>
      <c r="J138" s="14"/>
    </row>
    <row r="139" spans="1:10" x14ac:dyDescent="0.2">
      <c r="A139" s="175"/>
      <c r="B139" s="166"/>
      <c r="C139" s="166" t="s">
        <v>1185</v>
      </c>
      <c r="D139" s="166"/>
      <c r="E139" s="175"/>
      <c r="F139" s="168">
        <v>-151.40947582999999</v>
      </c>
      <c r="G139" s="169">
        <v>-1.7357399999999999E-3</v>
      </c>
      <c r="H139" s="168"/>
      <c r="J139" s="14"/>
    </row>
    <row r="140" spans="1:10" x14ac:dyDescent="0.2">
      <c r="A140" s="172"/>
      <c r="B140" s="172"/>
      <c r="C140" s="164" t="s">
        <v>179</v>
      </c>
      <c r="D140" s="173"/>
      <c r="E140" s="173"/>
      <c r="F140" s="170">
        <v>87230.308824305001</v>
      </c>
      <c r="G140" s="178">
        <v>1.0000000099999999</v>
      </c>
      <c r="H140" s="168"/>
      <c r="J140" s="14"/>
    </row>
    <row r="141" spans="1:10" ht="14.1" customHeight="1" x14ac:dyDescent="0.2">
      <c r="A141" s="13"/>
      <c r="B141" s="13"/>
      <c r="C141" s="13"/>
      <c r="D141" s="179"/>
      <c r="E141" s="179"/>
      <c r="F141" s="179"/>
      <c r="G141" s="179"/>
      <c r="J141" s="14"/>
    </row>
    <row r="142" spans="1:10" ht="12.75" customHeight="1" x14ac:dyDescent="0.2">
      <c r="A142" s="13"/>
      <c r="B142" s="270" t="s">
        <v>869</v>
      </c>
      <c r="C142" s="270"/>
      <c r="D142" s="270"/>
      <c r="E142" s="270"/>
      <c r="F142" s="270"/>
      <c r="G142" s="270"/>
      <c r="H142" s="270"/>
      <c r="J142" s="14"/>
    </row>
    <row r="143" spans="1:10" ht="14.1" customHeight="1" x14ac:dyDescent="0.2">
      <c r="A143" s="13"/>
      <c r="B143" s="270" t="s">
        <v>870</v>
      </c>
      <c r="C143" s="270"/>
      <c r="D143" s="270"/>
      <c r="E143" s="270"/>
      <c r="F143" s="270"/>
      <c r="G143" s="270"/>
      <c r="H143" s="270"/>
      <c r="J143" s="14"/>
    </row>
    <row r="144" spans="1:10" ht="17.100000000000001" customHeight="1" x14ac:dyDescent="0.2">
      <c r="A144" s="13"/>
      <c r="B144" s="270" t="s">
        <v>871</v>
      </c>
      <c r="C144" s="270"/>
      <c r="D144" s="270"/>
      <c r="E144" s="270"/>
      <c r="F144" s="270"/>
      <c r="G144" s="270"/>
      <c r="H144" s="270"/>
      <c r="J144" s="14"/>
    </row>
    <row r="145" spans="1:17" s="16" customFormat="1" ht="66.75" customHeight="1" x14ac:dyDescent="0.25">
      <c r="A145" s="15"/>
      <c r="B145" s="271" t="s">
        <v>872</v>
      </c>
      <c r="C145" s="271"/>
      <c r="D145" s="271"/>
      <c r="E145" s="271"/>
      <c r="F145" s="271"/>
      <c r="G145" s="271"/>
      <c r="H145" s="271"/>
      <c r="I145"/>
      <c r="J145" s="14"/>
      <c r="K145"/>
      <c r="L145"/>
      <c r="M145"/>
      <c r="N145"/>
      <c r="O145"/>
      <c r="P145"/>
      <c r="Q145"/>
    </row>
    <row r="146" spans="1:17" ht="12.75" customHeight="1" x14ac:dyDescent="0.2">
      <c r="A146" s="13"/>
      <c r="B146" s="270" t="s">
        <v>873</v>
      </c>
      <c r="C146" s="270"/>
      <c r="D146" s="270"/>
      <c r="E146" s="270"/>
      <c r="F146" s="270"/>
      <c r="G146" s="270"/>
      <c r="H146" s="270"/>
      <c r="J146" s="14"/>
    </row>
    <row r="147" spans="1:17" ht="14.1" customHeight="1" x14ac:dyDescent="0.2">
      <c r="A147" s="13"/>
      <c r="B147" s="13"/>
      <c r="C147" s="13"/>
      <c r="D147" s="179"/>
      <c r="E147" s="179"/>
      <c r="F147" s="179"/>
      <c r="G147" s="179"/>
      <c r="J147" s="14"/>
    </row>
    <row r="148" spans="1:17" ht="14.1" customHeight="1" x14ac:dyDescent="0.2">
      <c r="A148" s="13"/>
      <c r="B148" s="279" t="s">
        <v>180</v>
      </c>
      <c r="C148" s="280"/>
      <c r="D148" s="281"/>
      <c r="E148" s="188"/>
      <c r="F148" s="179"/>
      <c r="G148" s="179"/>
      <c r="J148" s="14"/>
    </row>
    <row r="149" spans="1:17" ht="29.1" customHeight="1" x14ac:dyDescent="0.2">
      <c r="A149" s="13"/>
      <c r="B149" s="265" t="s">
        <v>181</v>
      </c>
      <c r="C149" s="266"/>
      <c r="D149" s="180" t="s">
        <v>950</v>
      </c>
      <c r="E149" s="188"/>
      <c r="F149" s="179"/>
      <c r="G149" s="179"/>
      <c r="J149" s="14"/>
    </row>
    <row r="150" spans="1:17" x14ac:dyDescent="0.2">
      <c r="A150" s="13"/>
      <c r="B150" s="265" t="s">
        <v>951</v>
      </c>
      <c r="C150" s="266"/>
      <c r="D150" s="180" t="str">
        <f>"Rs. "&amp;TEXT(F81+F85,"0.00")&amp;" lacs/ #"</f>
        <v>Rs. 0.07 lacs/ #</v>
      </c>
      <c r="E150" s="188"/>
      <c r="F150" s="179"/>
      <c r="G150" s="179"/>
      <c r="J150" s="14"/>
    </row>
    <row r="151" spans="1:17" ht="17.100000000000001" customHeight="1" x14ac:dyDescent="0.2">
      <c r="A151" s="13"/>
      <c r="B151" s="265" t="s">
        <v>184</v>
      </c>
      <c r="C151" s="266"/>
      <c r="D151" s="181" t="s">
        <v>151</v>
      </c>
      <c r="E151" s="188"/>
      <c r="F151" s="179"/>
      <c r="G151" s="179"/>
      <c r="J151" s="14"/>
    </row>
    <row r="152" spans="1:17" x14ac:dyDescent="0.2">
      <c r="A152" s="17"/>
      <c r="B152" s="18" t="s">
        <v>151</v>
      </c>
      <c r="C152" s="18" t="s">
        <v>874</v>
      </c>
      <c r="D152" s="18" t="s">
        <v>185</v>
      </c>
      <c r="E152" s="17"/>
      <c r="F152" s="17"/>
      <c r="G152" s="17"/>
      <c r="H152" s="17"/>
      <c r="J152" s="14"/>
    </row>
    <row r="153" spans="1:17" ht="18" customHeight="1" x14ac:dyDescent="0.2">
      <c r="A153" s="17"/>
      <c r="B153" s="182" t="s">
        <v>186</v>
      </c>
      <c r="C153" s="18" t="s">
        <v>187</v>
      </c>
      <c r="D153" s="18" t="s">
        <v>188</v>
      </c>
      <c r="E153" s="17"/>
      <c r="F153" s="17"/>
      <c r="G153" s="17"/>
      <c r="J153" s="14"/>
    </row>
    <row r="154" spans="1:17" ht="17.100000000000001" customHeight="1" x14ac:dyDescent="0.2">
      <c r="A154" s="17"/>
      <c r="B154" s="183" t="s">
        <v>189</v>
      </c>
      <c r="C154" s="184">
        <v>137.41</v>
      </c>
      <c r="D154" s="184">
        <v>138.1806</v>
      </c>
      <c r="E154" s="17"/>
      <c r="F154" s="159"/>
      <c r="G154" s="189"/>
      <c r="J154" s="14"/>
    </row>
    <row r="155" spans="1:17" ht="29.1" customHeight="1" x14ac:dyDescent="0.2">
      <c r="A155" s="17"/>
      <c r="B155" s="183" t="s">
        <v>878</v>
      </c>
      <c r="C155" s="184">
        <v>65.819500000000005</v>
      </c>
      <c r="D155" s="184">
        <v>66.188400000000001</v>
      </c>
      <c r="E155" s="17"/>
      <c r="F155" s="159"/>
      <c r="G155" s="189"/>
      <c r="J155" s="14"/>
    </row>
    <row r="156" spans="1:17" ht="17.100000000000001" customHeight="1" x14ac:dyDescent="0.2">
      <c r="A156" s="17"/>
      <c r="B156" s="183" t="s">
        <v>191</v>
      </c>
      <c r="C156" s="184">
        <v>127.8288</v>
      </c>
      <c r="D156" s="184">
        <v>128.40710000000001</v>
      </c>
      <c r="E156" s="17"/>
      <c r="F156" s="159"/>
      <c r="G156" s="189"/>
      <c r="J156" s="14"/>
    </row>
    <row r="157" spans="1:17" ht="29.1" customHeight="1" x14ac:dyDescent="0.2">
      <c r="A157" s="17"/>
      <c r="B157" s="183" t="s">
        <v>879</v>
      </c>
      <c r="C157" s="184">
        <v>39.9191</v>
      </c>
      <c r="D157" s="184">
        <v>40.099600000000002</v>
      </c>
      <c r="E157" s="17"/>
      <c r="F157" s="159"/>
      <c r="G157" s="189"/>
      <c r="J157" s="14"/>
    </row>
    <row r="158" spans="1:17" ht="14.1" customHeight="1" x14ac:dyDescent="0.2">
      <c r="A158" s="17"/>
      <c r="B158" s="17"/>
      <c r="C158" s="17"/>
      <c r="D158" s="17"/>
      <c r="E158" s="17"/>
      <c r="F158" s="17"/>
      <c r="G158" s="17"/>
      <c r="J158" s="14"/>
    </row>
    <row r="159" spans="1:17" ht="17.100000000000001" customHeight="1" x14ac:dyDescent="0.2">
      <c r="A159" s="17"/>
      <c r="B159" s="265" t="s">
        <v>877</v>
      </c>
      <c r="C159" s="266"/>
      <c r="D159" s="180" t="s">
        <v>182</v>
      </c>
      <c r="E159" s="17"/>
      <c r="F159" s="17"/>
      <c r="G159" s="17"/>
      <c r="J159" s="14"/>
    </row>
    <row r="160" spans="1:17" ht="14.1" customHeight="1" x14ac:dyDescent="0.2">
      <c r="A160" s="17"/>
      <c r="B160" s="159"/>
      <c r="C160" s="159"/>
      <c r="D160" s="17"/>
      <c r="E160" s="17"/>
      <c r="F160" s="17"/>
      <c r="G160" s="17"/>
      <c r="J160" s="14"/>
    </row>
    <row r="161" spans="1:20" ht="29.1" customHeight="1" x14ac:dyDescent="0.2">
      <c r="A161" s="17"/>
      <c r="B161" s="265" t="s">
        <v>194</v>
      </c>
      <c r="C161" s="266"/>
      <c r="D161" s="180" t="s">
        <v>182</v>
      </c>
      <c r="E161" s="190"/>
      <c r="F161" s="17"/>
      <c r="G161" s="17"/>
      <c r="J161" s="14"/>
    </row>
    <row r="162" spans="1:20" ht="29.1" customHeight="1" x14ac:dyDescent="0.2">
      <c r="A162" s="17"/>
      <c r="B162" s="265" t="s">
        <v>195</v>
      </c>
      <c r="C162" s="266"/>
      <c r="D162" s="180" t="s">
        <v>182</v>
      </c>
      <c r="E162" s="190"/>
      <c r="F162" s="17"/>
      <c r="G162" s="17"/>
      <c r="J162" s="14"/>
    </row>
    <row r="163" spans="1:20" ht="17.100000000000001" customHeight="1" x14ac:dyDescent="0.2">
      <c r="A163" s="17"/>
      <c r="B163" s="265" t="s">
        <v>196</v>
      </c>
      <c r="C163" s="266"/>
      <c r="D163" s="180" t="s">
        <v>182</v>
      </c>
      <c r="E163" s="190"/>
      <c r="F163" s="17"/>
      <c r="G163" s="17"/>
      <c r="J163" s="14"/>
    </row>
    <row r="164" spans="1:20" ht="17.100000000000001" customHeight="1" x14ac:dyDescent="0.2">
      <c r="A164" s="17"/>
      <c r="B164" s="265" t="s">
        <v>197</v>
      </c>
      <c r="C164" s="266"/>
      <c r="D164" s="185">
        <v>0.34802252706271242</v>
      </c>
      <c r="E164" s="17"/>
      <c r="F164" s="159"/>
      <c r="G164" s="189"/>
      <c r="J164" s="14"/>
    </row>
    <row r="165" spans="1:20" x14ac:dyDescent="0.2">
      <c r="J165" s="14"/>
    </row>
    <row r="166" spans="1:20" s="47" customFormat="1" x14ac:dyDescent="0.2">
      <c r="B166" s="226" t="s">
        <v>979</v>
      </c>
      <c r="C166" s="226"/>
      <c r="D166" s="226"/>
      <c r="E166" s="50"/>
      <c r="F166" s="51"/>
      <c r="I166"/>
      <c r="J166" s="14"/>
      <c r="K166"/>
      <c r="L166"/>
      <c r="M166"/>
      <c r="N166"/>
      <c r="O166"/>
    </row>
    <row r="167" spans="1:20" s="47" customFormat="1" ht="38.25" x14ac:dyDescent="0.2">
      <c r="B167" s="230" t="s">
        <v>952</v>
      </c>
      <c r="C167" s="231" t="s">
        <v>953</v>
      </c>
      <c r="D167" s="231" t="s">
        <v>954</v>
      </c>
      <c r="E167" s="231" t="s">
        <v>955</v>
      </c>
      <c r="F167" s="231" t="s">
        <v>956</v>
      </c>
      <c r="I167"/>
      <c r="J167" s="14"/>
      <c r="K167"/>
      <c r="L167"/>
      <c r="M167"/>
      <c r="N167"/>
      <c r="O167"/>
    </row>
    <row r="168" spans="1:20" s="47" customFormat="1" ht="25.5" x14ac:dyDescent="0.2">
      <c r="B168" s="232" t="s">
        <v>982</v>
      </c>
      <c r="C168" s="233" t="s">
        <v>983</v>
      </c>
      <c r="D168" s="52">
        <v>0</v>
      </c>
      <c r="E168" s="53">
        <v>0</v>
      </c>
      <c r="F168" s="234">
        <v>241.97234</v>
      </c>
      <c r="I168"/>
      <c r="J168" s="14"/>
      <c r="K168"/>
      <c r="L168"/>
      <c r="M168"/>
      <c r="N168"/>
      <c r="O168"/>
    </row>
    <row r="169" spans="1:20" s="47" customFormat="1" ht="25.5" x14ac:dyDescent="0.2">
      <c r="B169" s="232" t="s">
        <v>984</v>
      </c>
      <c r="C169" s="233" t="s">
        <v>983</v>
      </c>
      <c r="D169" s="52">
        <v>0</v>
      </c>
      <c r="E169" s="53">
        <v>0</v>
      </c>
      <c r="F169" s="234">
        <v>23.186299999999999</v>
      </c>
      <c r="I169"/>
      <c r="J169" s="14"/>
      <c r="K169"/>
      <c r="L169"/>
      <c r="M169"/>
      <c r="N169"/>
      <c r="O169"/>
      <c r="P169"/>
      <c r="Q169"/>
      <c r="R169"/>
      <c r="S169"/>
      <c r="T169"/>
    </row>
    <row r="170" spans="1:20" x14ac:dyDescent="0.2">
      <c r="J170" s="14"/>
    </row>
    <row r="171" spans="1:20" x14ac:dyDescent="0.2">
      <c r="J171" s="14"/>
    </row>
  </sheetData>
  <mergeCells count="17">
    <mergeCell ref="A1:H1"/>
    <mergeCell ref="A2:H2"/>
    <mergeCell ref="A3:H3"/>
    <mergeCell ref="B150:C150"/>
    <mergeCell ref="B151:C151"/>
    <mergeCell ref="B148:D148"/>
    <mergeCell ref="B149:C149"/>
    <mergeCell ref="B142:H142"/>
    <mergeCell ref="B143:H143"/>
    <mergeCell ref="B144:H144"/>
    <mergeCell ref="B145:H145"/>
    <mergeCell ref="B146:H146"/>
    <mergeCell ref="B164:C164"/>
    <mergeCell ref="B159:C159"/>
    <mergeCell ref="B161:C161"/>
    <mergeCell ref="B162:C162"/>
    <mergeCell ref="B163:C163"/>
  </mergeCells>
  <hyperlinks>
    <hyperlink ref="I1" location="Index!B18" display="Index" xr:uid="{7977325E-4DA8-45AC-9A59-17665E8C38D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9FDF4-724E-40DF-AB4E-FDA50972C8D6}">
  <sheetPr>
    <outlinePr summaryBelow="0" summaryRight="0"/>
  </sheetPr>
  <dimension ref="A1:Q219"/>
  <sheetViews>
    <sheetView showGridLines="0" workbookViewId="0">
      <selection activeCell="B202" sqref="B202:C202"/>
    </sheetView>
  </sheetViews>
  <sheetFormatPr defaultRowHeight="12.75" x14ac:dyDescent="0.2"/>
  <cols>
    <col min="1" max="1" width="6.85546875" customWidth="1"/>
    <col min="2" max="2" width="20.5703125" customWidth="1"/>
    <col min="3" max="3" width="35.85546875" customWidth="1"/>
    <col min="4" max="4" width="17.85546875" customWidth="1"/>
    <col min="5" max="6" width="19.140625" customWidth="1"/>
    <col min="7" max="7" width="16.42578125" customWidth="1"/>
    <col min="8" max="8" width="7.42578125" customWidth="1"/>
    <col min="9" max="9" width="12.14062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731</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867</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336</v>
      </c>
      <c r="C7" s="166" t="s">
        <v>337</v>
      </c>
      <c r="D7" s="166" t="s">
        <v>47</v>
      </c>
      <c r="E7" s="167">
        <v>483613</v>
      </c>
      <c r="F7" s="168">
        <v>7406.7749014999999</v>
      </c>
      <c r="G7" s="169">
        <v>8.7286370000000002E-2</v>
      </c>
      <c r="H7" s="168"/>
      <c r="J7" s="14"/>
    </row>
    <row r="8" spans="1:10" x14ac:dyDescent="0.2">
      <c r="A8" s="165">
        <v>2</v>
      </c>
      <c r="B8" s="166" t="s">
        <v>12</v>
      </c>
      <c r="C8" s="166" t="s">
        <v>13</v>
      </c>
      <c r="D8" s="166" t="s">
        <v>14</v>
      </c>
      <c r="E8" s="167">
        <v>180250</v>
      </c>
      <c r="F8" s="168">
        <v>5156.5919999999996</v>
      </c>
      <c r="G8" s="169">
        <v>6.0768709999999997E-2</v>
      </c>
      <c r="H8" s="168"/>
      <c r="J8" s="14"/>
    </row>
    <row r="9" spans="1:10" x14ac:dyDescent="0.2">
      <c r="A9" s="165">
        <v>3</v>
      </c>
      <c r="B9" s="166" t="s">
        <v>387</v>
      </c>
      <c r="C9" s="166" t="s">
        <v>388</v>
      </c>
      <c r="D9" s="166" t="s">
        <v>47</v>
      </c>
      <c r="E9" s="167">
        <v>232000</v>
      </c>
      <c r="F9" s="168">
        <v>3391.4920000000002</v>
      </c>
      <c r="G9" s="169">
        <v>3.9967599999999999E-2</v>
      </c>
      <c r="H9" s="168"/>
      <c r="J9" s="14"/>
    </row>
    <row r="10" spans="1:10" x14ac:dyDescent="0.2">
      <c r="A10" s="165">
        <v>4</v>
      </c>
      <c r="B10" s="166" t="s">
        <v>15</v>
      </c>
      <c r="C10" s="166" t="s">
        <v>16</v>
      </c>
      <c r="D10" s="166" t="s">
        <v>17</v>
      </c>
      <c r="E10" s="167">
        <v>239850</v>
      </c>
      <c r="F10" s="168">
        <v>3292.5408750000001</v>
      </c>
      <c r="G10" s="169">
        <v>3.8801490000000001E-2</v>
      </c>
      <c r="H10" s="168"/>
      <c r="J10" s="14"/>
    </row>
    <row r="11" spans="1:10" x14ac:dyDescent="0.2">
      <c r="A11" s="165">
        <v>5</v>
      </c>
      <c r="B11" s="166" t="s">
        <v>340</v>
      </c>
      <c r="C11" s="166" t="s">
        <v>341</v>
      </c>
      <c r="D11" s="166" t="s">
        <v>47</v>
      </c>
      <c r="E11" s="167">
        <v>258375</v>
      </c>
      <c r="F11" s="168">
        <v>3002.7050625000002</v>
      </c>
      <c r="G11" s="169">
        <v>3.5385880000000001E-2</v>
      </c>
      <c r="H11" s="168"/>
      <c r="J11" s="14"/>
    </row>
    <row r="12" spans="1:10" ht="15" x14ac:dyDescent="0.2">
      <c r="A12" s="165">
        <v>6</v>
      </c>
      <c r="B12" s="166" t="s">
        <v>342</v>
      </c>
      <c r="C12" s="166" t="s">
        <v>343</v>
      </c>
      <c r="D12" s="166" t="s">
        <v>233</v>
      </c>
      <c r="E12" s="167">
        <v>205100</v>
      </c>
      <c r="F12" s="168">
        <v>2885.5518999999999</v>
      </c>
      <c r="G12" s="169">
        <v>3.4005269999999997E-2</v>
      </c>
      <c r="H12" s="168"/>
      <c r="J12" s="62"/>
    </row>
    <row r="13" spans="1:10" x14ac:dyDescent="0.2">
      <c r="A13" s="165">
        <v>7</v>
      </c>
      <c r="B13" s="166" t="s">
        <v>45</v>
      </c>
      <c r="C13" s="166" t="s">
        <v>46</v>
      </c>
      <c r="D13" s="166" t="s">
        <v>47</v>
      </c>
      <c r="E13" s="167">
        <v>202600</v>
      </c>
      <c r="F13" s="168">
        <v>2271.2473</v>
      </c>
      <c r="G13" s="169">
        <v>2.6765890000000001E-2</v>
      </c>
      <c r="H13" s="168"/>
      <c r="J13" s="14"/>
    </row>
    <row r="14" spans="1:10" x14ac:dyDescent="0.2">
      <c r="A14" s="165">
        <v>8</v>
      </c>
      <c r="B14" s="166" t="s">
        <v>582</v>
      </c>
      <c r="C14" s="166" t="s">
        <v>583</v>
      </c>
      <c r="D14" s="166" t="s">
        <v>277</v>
      </c>
      <c r="E14" s="167">
        <v>16850</v>
      </c>
      <c r="F14" s="168">
        <v>2089.2820499999998</v>
      </c>
      <c r="G14" s="169">
        <v>2.4621489999999999E-2</v>
      </c>
      <c r="H14" s="168"/>
      <c r="J14" s="14" t="s">
        <v>1060</v>
      </c>
    </row>
    <row r="15" spans="1:10" x14ac:dyDescent="0.2">
      <c r="A15" s="165">
        <v>9</v>
      </c>
      <c r="B15" s="166" t="s">
        <v>403</v>
      </c>
      <c r="C15" s="166" t="s">
        <v>404</v>
      </c>
      <c r="D15" s="166" t="s">
        <v>74</v>
      </c>
      <c r="E15" s="167">
        <v>30625</v>
      </c>
      <c r="F15" s="168">
        <v>2051.1706250000002</v>
      </c>
      <c r="G15" s="169">
        <v>2.417236E-2</v>
      </c>
      <c r="H15" s="168"/>
      <c r="J15" s="14"/>
    </row>
    <row r="16" spans="1:10" x14ac:dyDescent="0.2">
      <c r="A16" s="165">
        <v>10</v>
      </c>
      <c r="B16" s="166" t="s">
        <v>9</v>
      </c>
      <c r="C16" s="166" t="s">
        <v>10</v>
      </c>
      <c r="D16" s="166" t="s">
        <v>11</v>
      </c>
      <c r="E16" s="167">
        <v>55440</v>
      </c>
      <c r="F16" s="168">
        <v>2034.25992</v>
      </c>
      <c r="G16" s="169">
        <v>2.3973069999999999E-2</v>
      </c>
      <c r="H16" s="168"/>
      <c r="J16" s="14"/>
    </row>
    <row r="17" spans="1:10" x14ac:dyDescent="0.2">
      <c r="A17" s="165">
        <v>11</v>
      </c>
      <c r="B17" s="166" t="s">
        <v>353</v>
      </c>
      <c r="C17" s="166" t="s">
        <v>354</v>
      </c>
      <c r="D17" s="166" t="s">
        <v>277</v>
      </c>
      <c r="E17" s="167">
        <v>213750</v>
      </c>
      <c r="F17" s="168">
        <v>1972.9124999999999</v>
      </c>
      <c r="G17" s="169">
        <v>2.3250119999999999E-2</v>
      </c>
      <c r="H17" s="168"/>
      <c r="J17" s="14"/>
    </row>
    <row r="18" spans="1:10" x14ac:dyDescent="0.2">
      <c r="A18" s="165">
        <v>12</v>
      </c>
      <c r="B18" s="166" t="s">
        <v>375</v>
      </c>
      <c r="C18" s="166" t="s">
        <v>376</v>
      </c>
      <c r="D18" s="166" t="s">
        <v>369</v>
      </c>
      <c r="E18" s="167">
        <v>68100</v>
      </c>
      <c r="F18" s="168">
        <v>1586.08305</v>
      </c>
      <c r="G18" s="169">
        <v>1.869146E-2</v>
      </c>
      <c r="H18" s="168"/>
      <c r="J18" s="14"/>
    </row>
    <row r="19" spans="1:10" ht="25.5" x14ac:dyDescent="0.2">
      <c r="A19" s="165">
        <v>13</v>
      </c>
      <c r="B19" s="166" t="s">
        <v>505</v>
      </c>
      <c r="C19" s="166" t="s">
        <v>506</v>
      </c>
      <c r="D19" s="166" t="s">
        <v>66</v>
      </c>
      <c r="E19" s="167">
        <v>70000</v>
      </c>
      <c r="F19" s="168">
        <v>1260.9100000000001</v>
      </c>
      <c r="G19" s="169">
        <v>1.48594E-2</v>
      </c>
      <c r="H19" s="168"/>
      <c r="J19" s="14"/>
    </row>
    <row r="20" spans="1:10" x14ac:dyDescent="0.2">
      <c r="A20" s="165">
        <v>14</v>
      </c>
      <c r="B20" s="166" t="s">
        <v>83</v>
      </c>
      <c r="C20" s="166" t="s">
        <v>84</v>
      </c>
      <c r="D20" s="166" t="s">
        <v>31</v>
      </c>
      <c r="E20" s="167">
        <v>375418</v>
      </c>
      <c r="F20" s="168">
        <v>1256.8994640000001</v>
      </c>
      <c r="G20" s="169">
        <v>1.481214E-2</v>
      </c>
      <c r="H20" s="168"/>
      <c r="J20" s="14"/>
    </row>
    <row r="21" spans="1:10" x14ac:dyDescent="0.2">
      <c r="A21" s="165">
        <v>15</v>
      </c>
      <c r="B21" s="166" t="s">
        <v>89</v>
      </c>
      <c r="C21" s="166" t="s">
        <v>90</v>
      </c>
      <c r="D21" s="166" t="s">
        <v>71</v>
      </c>
      <c r="E21" s="167">
        <v>29000</v>
      </c>
      <c r="F21" s="168">
        <v>1214.8244999999999</v>
      </c>
      <c r="G21" s="169">
        <v>1.4316300000000001E-2</v>
      </c>
      <c r="H21" s="168"/>
      <c r="J21" s="14"/>
    </row>
    <row r="22" spans="1:10" ht="15" x14ac:dyDescent="0.2">
      <c r="A22" s="165">
        <v>16</v>
      </c>
      <c r="B22" s="166" t="s">
        <v>484</v>
      </c>
      <c r="C22" s="166" t="s">
        <v>1180</v>
      </c>
      <c r="D22" s="166" t="s">
        <v>277</v>
      </c>
      <c r="E22" s="167">
        <v>193000</v>
      </c>
      <c r="F22" s="168">
        <v>1193.6085</v>
      </c>
      <c r="G22" s="169">
        <v>1.406628E-2</v>
      </c>
      <c r="H22" s="168"/>
      <c r="J22" s="62"/>
    </row>
    <row r="23" spans="1:10" ht="25.5" x14ac:dyDescent="0.2">
      <c r="A23" s="165">
        <v>17</v>
      </c>
      <c r="B23" s="166" t="s">
        <v>351</v>
      </c>
      <c r="C23" s="166" t="s">
        <v>352</v>
      </c>
      <c r="D23" s="166" t="s">
        <v>213</v>
      </c>
      <c r="E23" s="167">
        <v>79300</v>
      </c>
      <c r="F23" s="168">
        <v>1157.6214</v>
      </c>
      <c r="G23" s="169">
        <v>1.364218E-2</v>
      </c>
      <c r="H23" s="168"/>
      <c r="J23" s="14"/>
    </row>
    <row r="24" spans="1:10" x14ac:dyDescent="0.2">
      <c r="A24" s="165">
        <v>18</v>
      </c>
      <c r="B24" s="166" t="s">
        <v>43</v>
      </c>
      <c r="C24" s="166" t="s">
        <v>44</v>
      </c>
      <c r="D24" s="166" t="s">
        <v>17</v>
      </c>
      <c r="E24" s="167">
        <v>108900</v>
      </c>
      <c r="F24" s="168">
        <v>1114.4826</v>
      </c>
      <c r="G24" s="169">
        <v>1.3133809999999999E-2</v>
      </c>
      <c r="H24" s="168"/>
      <c r="J24" s="14"/>
    </row>
    <row r="25" spans="1:10" x14ac:dyDescent="0.2">
      <c r="A25" s="165">
        <v>19</v>
      </c>
      <c r="B25" s="166" t="s">
        <v>732</v>
      </c>
      <c r="C25" s="166" t="s">
        <v>733</v>
      </c>
      <c r="D25" s="166" t="s">
        <v>277</v>
      </c>
      <c r="E25" s="167">
        <v>12500</v>
      </c>
      <c r="F25" s="168">
        <v>1091.8375000000001</v>
      </c>
      <c r="G25" s="169">
        <v>1.286694E-2</v>
      </c>
      <c r="H25" s="168"/>
      <c r="J25" s="14"/>
    </row>
    <row r="26" spans="1:10" ht="25.5" x14ac:dyDescent="0.2">
      <c r="A26" s="165">
        <v>20</v>
      </c>
      <c r="B26" s="166" t="s">
        <v>355</v>
      </c>
      <c r="C26" s="166" t="s">
        <v>356</v>
      </c>
      <c r="D26" s="166" t="s">
        <v>213</v>
      </c>
      <c r="E26" s="167">
        <v>91000</v>
      </c>
      <c r="F26" s="168">
        <v>1078.9870000000001</v>
      </c>
      <c r="G26" s="169">
        <v>1.2715499999999999E-2</v>
      </c>
      <c r="H26" s="168"/>
      <c r="J26" s="14"/>
    </row>
    <row r="27" spans="1:10" x14ac:dyDescent="0.2">
      <c r="A27" s="165">
        <v>21</v>
      </c>
      <c r="B27" s="166" t="s">
        <v>485</v>
      </c>
      <c r="C27" s="166" t="s">
        <v>486</v>
      </c>
      <c r="D27" s="166" t="s">
        <v>47</v>
      </c>
      <c r="E27" s="167">
        <v>406575</v>
      </c>
      <c r="F27" s="168">
        <v>1077.017175</v>
      </c>
      <c r="G27" s="169">
        <v>1.269229E-2</v>
      </c>
      <c r="H27" s="168"/>
      <c r="J27" s="14"/>
    </row>
    <row r="28" spans="1:10" x14ac:dyDescent="0.2">
      <c r="A28" s="165">
        <v>22</v>
      </c>
      <c r="B28" s="166" t="s">
        <v>62</v>
      </c>
      <c r="C28" s="166" t="s">
        <v>63</v>
      </c>
      <c r="D28" s="166" t="s">
        <v>47</v>
      </c>
      <c r="E28" s="167">
        <v>119000</v>
      </c>
      <c r="F28" s="168">
        <v>988.11649999999997</v>
      </c>
      <c r="G28" s="169">
        <v>1.164462E-2</v>
      </c>
      <c r="H28" s="168"/>
      <c r="J28" s="14"/>
    </row>
    <row r="29" spans="1:10" x14ac:dyDescent="0.2">
      <c r="A29" s="165">
        <v>23</v>
      </c>
      <c r="B29" s="166" t="s">
        <v>346</v>
      </c>
      <c r="C29" s="166" t="s">
        <v>347</v>
      </c>
      <c r="D29" s="166" t="s">
        <v>348</v>
      </c>
      <c r="E29" s="167">
        <v>138600</v>
      </c>
      <c r="F29" s="168">
        <v>955.43910000000005</v>
      </c>
      <c r="G29" s="169">
        <v>1.125953E-2</v>
      </c>
      <c r="H29" s="168"/>
      <c r="J29" s="14"/>
    </row>
    <row r="30" spans="1:10" ht="25.5" x14ac:dyDescent="0.2">
      <c r="A30" s="165">
        <v>24</v>
      </c>
      <c r="B30" s="166" t="s">
        <v>363</v>
      </c>
      <c r="C30" s="166" t="s">
        <v>364</v>
      </c>
      <c r="D30" s="166" t="s">
        <v>213</v>
      </c>
      <c r="E30" s="167">
        <v>15000</v>
      </c>
      <c r="F30" s="168">
        <v>868.77750000000003</v>
      </c>
      <c r="G30" s="169">
        <v>1.0238250000000001E-2</v>
      </c>
      <c r="H30" s="168"/>
      <c r="J30" s="14"/>
    </row>
    <row r="31" spans="1:10" x14ac:dyDescent="0.2">
      <c r="A31" s="165">
        <v>25</v>
      </c>
      <c r="B31" s="166" t="s">
        <v>584</v>
      </c>
      <c r="C31" s="166" t="s">
        <v>585</v>
      </c>
      <c r="D31" s="166" t="s">
        <v>233</v>
      </c>
      <c r="E31" s="167">
        <v>68000</v>
      </c>
      <c r="F31" s="168">
        <v>835.346</v>
      </c>
      <c r="G31" s="169">
        <v>9.8442700000000005E-3</v>
      </c>
      <c r="H31" s="168"/>
      <c r="J31" s="14"/>
    </row>
    <row r="32" spans="1:10" x14ac:dyDescent="0.2">
      <c r="A32" s="165">
        <v>26</v>
      </c>
      <c r="B32" s="166" t="s">
        <v>370</v>
      </c>
      <c r="C32" s="166" t="s">
        <v>371</v>
      </c>
      <c r="D32" s="166" t="s">
        <v>255</v>
      </c>
      <c r="E32" s="167">
        <v>23000</v>
      </c>
      <c r="F32" s="168">
        <v>835.21050000000002</v>
      </c>
      <c r="G32" s="169">
        <v>9.8426799999999995E-3</v>
      </c>
      <c r="H32" s="168"/>
      <c r="J32" s="14"/>
    </row>
    <row r="33" spans="1:10" ht="25.5" x14ac:dyDescent="0.2">
      <c r="A33" s="165">
        <v>27</v>
      </c>
      <c r="B33" s="166" t="s">
        <v>552</v>
      </c>
      <c r="C33" s="166" t="s">
        <v>553</v>
      </c>
      <c r="D33" s="166" t="s">
        <v>554</v>
      </c>
      <c r="E33" s="167">
        <v>201034</v>
      </c>
      <c r="F33" s="168">
        <v>834.19058299999995</v>
      </c>
      <c r="G33" s="169">
        <v>9.8306599999999997E-3</v>
      </c>
      <c r="H33" s="168"/>
      <c r="J33" s="14"/>
    </row>
    <row r="34" spans="1:10" x14ac:dyDescent="0.2">
      <c r="A34" s="165">
        <v>28</v>
      </c>
      <c r="B34" s="166" t="s">
        <v>236</v>
      </c>
      <c r="C34" s="166" t="s">
        <v>237</v>
      </c>
      <c r="D34" s="166" t="s">
        <v>14</v>
      </c>
      <c r="E34" s="167">
        <v>153900</v>
      </c>
      <c r="F34" s="168">
        <v>826.98164999999995</v>
      </c>
      <c r="G34" s="169">
        <v>9.7456999999999995E-3</v>
      </c>
      <c r="H34" s="168"/>
      <c r="J34" s="14"/>
    </row>
    <row r="35" spans="1:10" x14ac:dyDescent="0.2">
      <c r="A35" s="165">
        <v>29</v>
      </c>
      <c r="B35" s="166" t="s">
        <v>361</v>
      </c>
      <c r="C35" s="166" t="s">
        <v>362</v>
      </c>
      <c r="D35" s="166" t="s">
        <v>110</v>
      </c>
      <c r="E35" s="167">
        <v>484000</v>
      </c>
      <c r="F35" s="168">
        <v>809.24800000000005</v>
      </c>
      <c r="G35" s="169">
        <v>9.5367200000000003E-3</v>
      </c>
      <c r="H35" s="168"/>
      <c r="J35" s="14"/>
    </row>
    <row r="36" spans="1:10" x14ac:dyDescent="0.2">
      <c r="A36" s="165">
        <v>30</v>
      </c>
      <c r="B36" s="166" t="s">
        <v>489</v>
      </c>
      <c r="C36" s="166" t="s">
        <v>490</v>
      </c>
      <c r="D36" s="166" t="s">
        <v>233</v>
      </c>
      <c r="E36" s="167">
        <v>59500</v>
      </c>
      <c r="F36" s="168">
        <v>787.83950000000004</v>
      </c>
      <c r="G36" s="169">
        <v>9.2844299999999998E-3</v>
      </c>
      <c r="H36" s="168"/>
      <c r="J36" s="14"/>
    </row>
    <row r="37" spans="1:10" x14ac:dyDescent="0.2">
      <c r="A37" s="165">
        <v>31</v>
      </c>
      <c r="B37" s="166" t="s">
        <v>91</v>
      </c>
      <c r="C37" s="166" t="s">
        <v>92</v>
      </c>
      <c r="D37" s="166" t="s">
        <v>31</v>
      </c>
      <c r="E37" s="167">
        <v>133000</v>
      </c>
      <c r="F37" s="168">
        <v>780.976</v>
      </c>
      <c r="G37" s="169">
        <v>9.2035399999999996E-3</v>
      </c>
      <c r="H37" s="168"/>
      <c r="J37" s="14"/>
    </row>
    <row r="38" spans="1:10" x14ac:dyDescent="0.2">
      <c r="A38" s="165">
        <v>32</v>
      </c>
      <c r="B38" s="166" t="s">
        <v>523</v>
      </c>
      <c r="C38" s="166" t="s">
        <v>524</v>
      </c>
      <c r="D38" s="166" t="s">
        <v>255</v>
      </c>
      <c r="E38" s="167">
        <v>13000</v>
      </c>
      <c r="F38" s="168">
        <v>730.68449999999996</v>
      </c>
      <c r="G38" s="169">
        <v>8.6108699999999996E-3</v>
      </c>
      <c r="H38" s="168"/>
      <c r="J38" s="14"/>
    </row>
    <row r="39" spans="1:10" x14ac:dyDescent="0.2">
      <c r="A39" s="165">
        <v>33</v>
      </c>
      <c r="B39" s="166" t="s">
        <v>572</v>
      </c>
      <c r="C39" s="166" t="s">
        <v>573</v>
      </c>
      <c r="D39" s="166" t="s">
        <v>277</v>
      </c>
      <c r="E39" s="167">
        <v>28700</v>
      </c>
      <c r="F39" s="168">
        <v>719.29375000000005</v>
      </c>
      <c r="G39" s="169">
        <v>8.4766400000000006E-3</v>
      </c>
      <c r="H39" s="168"/>
      <c r="J39" s="14"/>
    </row>
    <row r="40" spans="1:10" x14ac:dyDescent="0.2">
      <c r="A40" s="165">
        <v>34</v>
      </c>
      <c r="B40" s="166" t="s">
        <v>78</v>
      </c>
      <c r="C40" s="166" t="s">
        <v>79</v>
      </c>
      <c r="D40" s="166" t="s">
        <v>34</v>
      </c>
      <c r="E40" s="167">
        <v>20000</v>
      </c>
      <c r="F40" s="168">
        <v>710.26</v>
      </c>
      <c r="G40" s="169">
        <v>8.3701799999999996E-3</v>
      </c>
      <c r="H40" s="168"/>
      <c r="J40" s="14"/>
    </row>
    <row r="41" spans="1:10" ht="25.5" x14ac:dyDescent="0.2">
      <c r="A41" s="165">
        <v>35</v>
      </c>
      <c r="B41" s="166" t="s">
        <v>409</v>
      </c>
      <c r="C41" s="166" t="s">
        <v>410</v>
      </c>
      <c r="D41" s="166" t="s">
        <v>213</v>
      </c>
      <c r="E41" s="167">
        <v>31678</v>
      </c>
      <c r="F41" s="168">
        <v>677.83000500000003</v>
      </c>
      <c r="G41" s="169">
        <v>7.9880000000000003E-3</v>
      </c>
      <c r="H41" s="168"/>
      <c r="J41" s="14"/>
    </row>
    <row r="42" spans="1:10" x14ac:dyDescent="0.2">
      <c r="A42" s="165">
        <v>36</v>
      </c>
      <c r="B42" s="166" t="s">
        <v>199</v>
      </c>
      <c r="C42" s="166" t="s">
        <v>200</v>
      </c>
      <c r="D42" s="166" t="s">
        <v>47</v>
      </c>
      <c r="E42" s="167">
        <v>410000</v>
      </c>
      <c r="F42" s="168">
        <v>664.40499999999997</v>
      </c>
      <c r="G42" s="169">
        <v>7.8297899999999997E-3</v>
      </c>
      <c r="H42" s="168"/>
      <c r="J42" s="14"/>
    </row>
    <row r="43" spans="1:10" x14ac:dyDescent="0.2">
      <c r="A43" s="165">
        <v>37</v>
      </c>
      <c r="B43" s="166" t="s">
        <v>266</v>
      </c>
      <c r="C43" s="166" t="s">
        <v>267</v>
      </c>
      <c r="D43" s="166" t="s">
        <v>268</v>
      </c>
      <c r="E43" s="167">
        <v>34000</v>
      </c>
      <c r="F43" s="168">
        <v>632.53599999999994</v>
      </c>
      <c r="G43" s="169">
        <v>7.4542300000000001E-3</v>
      </c>
      <c r="H43" s="168"/>
      <c r="J43" s="14"/>
    </row>
    <row r="44" spans="1:10" ht="25.5" x14ac:dyDescent="0.2">
      <c r="A44" s="165">
        <v>38</v>
      </c>
      <c r="B44" s="166" t="s">
        <v>269</v>
      </c>
      <c r="C44" s="166" t="s">
        <v>270</v>
      </c>
      <c r="D44" s="166" t="s">
        <v>74</v>
      </c>
      <c r="E44" s="167">
        <v>48000</v>
      </c>
      <c r="F44" s="168">
        <v>595.72799999999995</v>
      </c>
      <c r="G44" s="169">
        <v>7.0204600000000001E-3</v>
      </c>
      <c r="H44" s="168"/>
      <c r="J44" s="14"/>
    </row>
    <row r="45" spans="1:10" ht="25.5" x14ac:dyDescent="0.2">
      <c r="A45" s="165">
        <v>39</v>
      </c>
      <c r="B45" s="166" t="s">
        <v>131</v>
      </c>
      <c r="C45" s="166" t="s">
        <v>132</v>
      </c>
      <c r="D45" s="166" t="s">
        <v>26</v>
      </c>
      <c r="E45" s="167">
        <v>300000</v>
      </c>
      <c r="F45" s="168">
        <v>542.54999999999995</v>
      </c>
      <c r="G45" s="169">
        <v>6.39377E-3</v>
      </c>
      <c r="H45" s="168"/>
      <c r="J45" s="14"/>
    </row>
    <row r="46" spans="1:10" x14ac:dyDescent="0.2">
      <c r="A46" s="165">
        <v>40</v>
      </c>
      <c r="B46" s="166" t="s">
        <v>85</v>
      </c>
      <c r="C46" s="166" t="s">
        <v>86</v>
      </c>
      <c r="D46" s="166" t="s">
        <v>11</v>
      </c>
      <c r="E46" s="167">
        <v>74833</v>
      </c>
      <c r="F46" s="168">
        <v>525.21541049999996</v>
      </c>
      <c r="G46" s="169">
        <v>6.1894899999999997E-3</v>
      </c>
      <c r="H46" s="168"/>
      <c r="J46" s="14"/>
    </row>
    <row r="47" spans="1:10" x14ac:dyDescent="0.2">
      <c r="A47" s="165">
        <v>41</v>
      </c>
      <c r="B47" s="166" t="s">
        <v>256</v>
      </c>
      <c r="C47" s="166" t="s">
        <v>257</v>
      </c>
      <c r="D47" s="166" t="s">
        <v>47</v>
      </c>
      <c r="E47" s="167">
        <v>317493</v>
      </c>
      <c r="F47" s="168">
        <v>508.46503949999999</v>
      </c>
      <c r="G47" s="169">
        <v>5.9920900000000003E-3</v>
      </c>
      <c r="H47" s="168"/>
      <c r="J47" s="14"/>
    </row>
    <row r="48" spans="1:10" x14ac:dyDescent="0.2">
      <c r="A48" s="165">
        <v>42</v>
      </c>
      <c r="B48" s="166" t="s">
        <v>357</v>
      </c>
      <c r="C48" s="166" t="s">
        <v>358</v>
      </c>
      <c r="D48" s="166" t="s">
        <v>47</v>
      </c>
      <c r="E48" s="167">
        <v>430000</v>
      </c>
      <c r="F48" s="168">
        <v>507.4</v>
      </c>
      <c r="G48" s="169">
        <v>5.9795400000000002E-3</v>
      </c>
      <c r="H48" s="168"/>
      <c r="J48" s="14"/>
    </row>
    <row r="49" spans="1:10" ht="25.5" x14ac:dyDescent="0.2">
      <c r="A49" s="165">
        <v>43</v>
      </c>
      <c r="B49" s="166" t="s">
        <v>24</v>
      </c>
      <c r="C49" s="166" t="s">
        <v>25</v>
      </c>
      <c r="D49" s="166" t="s">
        <v>26</v>
      </c>
      <c r="E49" s="167">
        <v>5000</v>
      </c>
      <c r="F49" s="168">
        <v>495.77499999999998</v>
      </c>
      <c r="G49" s="169">
        <v>5.8425400000000002E-3</v>
      </c>
      <c r="H49" s="168"/>
      <c r="J49" s="14"/>
    </row>
    <row r="50" spans="1:10" x14ac:dyDescent="0.2">
      <c r="A50" s="165">
        <v>44</v>
      </c>
      <c r="B50" s="166" t="s">
        <v>258</v>
      </c>
      <c r="C50" s="166" t="s">
        <v>259</v>
      </c>
      <c r="D50" s="166" t="s">
        <v>207</v>
      </c>
      <c r="E50" s="167">
        <v>8000</v>
      </c>
      <c r="F50" s="168">
        <v>455.76799999999997</v>
      </c>
      <c r="G50" s="169">
        <v>5.3710700000000004E-3</v>
      </c>
      <c r="H50" s="168"/>
      <c r="J50" s="14"/>
    </row>
    <row r="51" spans="1:10" ht="25.5" x14ac:dyDescent="0.2">
      <c r="A51" s="165">
        <v>45</v>
      </c>
      <c r="B51" s="166" t="s">
        <v>491</v>
      </c>
      <c r="C51" s="166" t="s">
        <v>492</v>
      </c>
      <c r="D51" s="166" t="s">
        <v>213</v>
      </c>
      <c r="E51" s="167">
        <v>30000</v>
      </c>
      <c r="F51" s="168">
        <v>434.16</v>
      </c>
      <c r="G51" s="169">
        <v>5.1164299999999999E-3</v>
      </c>
      <c r="H51" s="168"/>
      <c r="J51" s="14"/>
    </row>
    <row r="52" spans="1:10" x14ac:dyDescent="0.2">
      <c r="A52" s="165">
        <v>46</v>
      </c>
      <c r="B52" s="166" t="s">
        <v>734</v>
      </c>
      <c r="C52" s="166" t="s">
        <v>735</v>
      </c>
      <c r="D52" s="166" t="s">
        <v>247</v>
      </c>
      <c r="E52" s="167">
        <v>78100</v>
      </c>
      <c r="F52" s="168">
        <v>429.43284999999997</v>
      </c>
      <c r="G52" s="169">
        <v>5.0607200000000003E-3</v>
      </c>
      <c r="H52" s="168"/>
      <c r="J52" s="14"/>
    </row>
    <row r="53" spans="1:10" x14ac:dyDescent="0.2">
      <c r="A53" s="165">
        <v>47</v>
      </c>
      <c r="B53" s="166" t="s">
        <v>391</v>
      </c>
      <c r="C53" s="166" t="s">
        <v>392</v>
      </c>
      <c r="D53" s="166" t="s">
        <v>66</v>
      </c>
      <c r="E53" s="167">
        <v>12000</v>
      </c>
      <c r="F53" s="168">
        <v>389.02800000000002</v>
      </c>
      <c r="G53" s="169">
        <v>4.5845699999999996E-3</v>
      </c>
      <c r="H53" s="168"/>
      <c r="J53" s="14"/>
    </row>
    <row r="54" spans="1:10" x14ac:dyDescent="0.2">
      <c r="A54" s="165">
        <v>48</v>
      </c>
      <c r="B54" s="166" t="s">
        <v>736</v>
      </c>
      <c r="C54" s="166" t="s">
        <v>737</v>
      </c>
      <c r="D54" s="166" t="s">
        <v>332</v>
      </c>
      <c r="E54" s="167">
        <v>34734</v>
      </c>
      <c r="F54" s="168">
        <v>357.82966800000003</v>
      </c>
      <c r="G54" s="169">
        <v>4.2169E-3</v>
      </c>
      <c r="H54" s="168"/>
      <c r="J54" s="14"/>
    </row>
    <row r="55" spans="1:10" ht="25.5" x14ac:dyDescent="0.2">
      <c r="A55" s="165">
        <v>49</v>
      </c>
      <c r="B55" s="166" t="s">
        <v>95</v>
      </c>
      <c r="C55" s="166" t="s">
        <v>96</v>
      </c>
      <c r="D55" s="166" t="s">
        <v>97</v>
      </c>
      <c r="E55" s="167">
        <v>23000</v>
      </c>
      <c r="F55" s="168">
        <v>330.60199999999998</v>
      </c>
      <c r="G55" s="169">
        <v>3.89603E-3</v>
      </c>
      <c r="H55" s="168"/>
      <c r="J55" s="14"/>
    </row>
    <row r="56" spans="1:10" x14ac:dyDescent="0.2">
      <c r="A56" s="165">
        <v>50</v>
      </c>
      <c r="B56" s="166" t="s">
        <v>18</v>
      </c>
      <c r="C56" s="166" t="s">
        <v>19</v>
      </c>
      <c r="D56" s="166" t="s">
        <v>20</v>
      </c>
      <c r="E56" s="167">
        <v>88500</v>
      </c>
      <c r="F56" s="168">
        <v>317.71499999999997</v>
      </c>
      <c r="G56" s="169">
        <v>3.7441699999999998E-3</v>
      </c>
      <c r="H56" s="168"/>
      <c r="J56" s="14"/>
    </row>
    <row r="57" spans="1:10" x14ac:dyDescent="0.2">
      <c r="A57" s="165">
        <v>51</v>
      </c>
      <c r="B57" s="166" t="s">
        <v>29</v>
      </c>
      <c r="C57" s="166" t="s">
        <v>30</v>
      </c>
      <c r="D57" s="166" t="s">
        <v>31</v>
      </c>
      <c r="E57" s="167">
        <v>3785</v>
      </c>
      <c r="F57" s="168">
        <v>314.8344075</v>
      </c>
      <c r="G57" s="169">
        <v>3.7102200000000002E-3</v>
      </c>
      <c r="H57" s="168"/>
      <c r="J57" s="14"/>
    </row>
    <row r="58" spans="1:10" x14ac:dyDescent="0.2">
      <c r="A58" s="165">
        <v>52</v>
      </c>
      <c r="B58" s="166" t="s">
        <v>738</v>
      </c>
      <c r="C58" s="166" t="s">
        <v>739</v>
      </c>
      <c r="D58" s="166" t="s">
        <v>740</v>
      </c>
      <c r="E58" s="167">
        <v>64400</v>
      </c>
      <c r="F58" s="168">
        <v>289.8</v>
      </c>
      <c r="G58" s="169">
        <v>3.4152000000000002E-3</v>
      </c>
      <c r="H58" s="168"/>
      <c r="J58" s="14"/>
    </row>
    <row r="59" spans="1:10" x14ac:dyDescent="0.2">
      <c r="A59" s="165">
        <v>53</v>
      </c>
      <c r="B59" s="166" t="s">
        <v>683</v>
      </c>
      <c r="C59" s="166" t="s">
        <v>684</v>
      </c>
      <c r="D59" s="166" t="s">
        <v>55</v>
      </c>
      <c r="E59" s="167">
        <v>35475</v>
      </c>
      <c r="F59" s="168">
        <v>289.35183749999999</v>
      </c>
      <c r="G59" s="169">
        <v>3.4099199999999999E-3</v>
      </c>
      <c r="H59" s="168"/>
      <c r="J59" s="14"/>
    </row>
    <row r="60" spans="1:10" ht="25.5" x14ac:dyDescent="0.2">
      <c r="A60" s="165">
        <v>54</v>
      </c>
      <c r="B60" s="166" t="s">
        <v>139</v>
      </c>
      <c r="C60" s="166" t="s">
        <v>140</v>
      </c>
      <c r="D60" s="166" t="s">
        <v>26</v>
      </c>
      <c r="E60" s="167">
        <v>15869</v>
      </c>
      <c r="F60" s="168">
        <v>281.78583300000003</v>
      </c>
      <c r="G60" s="169">
        <v>3.3207499999999999E-3</v>
      </c>
      <c r="H60" s="168"/>
      <c r="J60" s="14"/>
    </row>
    <row r="61" spans="1:10" x14ac:dyDescent="0.2">
      <c r="A61" s="165">
        <v>55</v>
      </c>
      <c r="B61" s="166" t="s">
        <v>741</v>
      </c>
      <c r="C61" s="166" t="s">
        <v>742</v>
      </c>
      <c r="D61" s="166" t="s">
        <v>233</v>
      </c>
      <c r="E61" s="167">
        <v>14000</v>
      </c>
      <c r="F61" s="168">
        <v>268.47800000000001</v>
      </c>
      <c r="G61" s="169">
        <v>3.1639200000000002E-3</v>
      </c>
      <c r="H61" s="168"/>
      <c r="J61" s="14"/>
    </row>
    <row r="62" spans="1:10" ht="25.5" x14ac:dyDescent="0.2">
      <c r="A62" s="165">
        <v>56</v>
      </c>
      <c r="B62" s="166" t="s">
        <v>743</v>
      </c>
      <c r="C62" s="166" t="s">
        <v>744</v>
      </c>
      <c r="D62" s="166" t="s">
        <v>309</v>
      </c>
      <c r="E62" s="167">
        <v>20000</v>
      </c>
      <c r="F62" s="168">
        <v>261.27999999999997</v>
      </c>
      <c r="G62" s="169">
        <v>3.0791E-3</v>
      </c>
      <c r="H62" s="168"/>
      <c r="J62" s="14"/>
    </row>
    <row r="63" spans="1:10" ht="25.5" x14ac:dyDescent="0.2">
      <c r="A63" s="165">
        <v>57</v>
      </c>
      <c r="B63" s="166" t="s">
        <v>689</v>
      </c>
      <c r="C63" s="166" t="s">
        <v>690</v>
      </c>
      <c r="D63" s="166" t="s">
        <v>26</v>
      </c>
      <c r="E63" s="167">
        <v>8700</v>
      </c>
      <c r="F63" s="168">
        <v>221.5368</v>
      </c>
      <c r="G63" s="169">
        <v>2.6107399999999998E-3</v>
      </c>
      <c r="H63" s="168"/>
      <c r="J63" s="14"/>
    </row>
    <row r="64" spans="1:10" x14ac:dyDescent="0.2">
      <c r="A64" s="165">
        <v>58</v>
      </c>
      <c r="B64" s="166" t="s">
        <v>344</v>
      </c>
      <c r="C64" s="166" t="s">
        <v>345</v>
      </c>
      <c r="D64" s="166" t="s">
        <v>233</v>
      </c>
      <c r="E64" s="167">
        <v>5858</v>
      </c>
      <c r="F64" s="168">
        <v>215.044251</v>
      </c>
      <c r="G64" s="169">
        <v>2.5342300000000002E-3</v>
      </c>
      <c r="H64" s="168"/>
      <c r="J64" s="14"/>
    </row>
    <row r="65" spans="1:10" x14ac:dyDescent="0.2">
      <c r="A65" s="165">
        <v>59</v>
      </c>
      <c r="B65" s="166" t="s">
        <v>568</v>
      </c>
      <c r="C65" s="166" t="s">
        <v>569</v>
      </c>
      <c r="D65" s="166" t="s">
        <v>268</v>
      </c>
      <c r="E65" s="167">
        <v>18200</v>
      </c>
      <c r="F65" s="168">
        <v>211.01079999999999</v>
      </c>
      <c r="G65" s="169">
        <v>2.4866900000000002E-3</v>
      </c>
      <c r="H65" s="168"/>
      <c r="J65" s="14"/>
    </row>
    <row r="66" spans="1:10" x14ac:dyDescent="0.2">
      <c r="A66" s="165">
        <v>60</v>
      </c>
      <c r="B66" s="166" t="s">
        <v>745</v>
      </c>
      <c r="C66" s="166" t="s">
        <v>746</v>
      </c>
      <c r="D66" s="166" t="s">
        <v>66</v>
      </c>
      <c r="E66" s="167">
        <v>7000</v>
      </c>
      <c r="F66" s="168">
        <v>201.684</v>
      </c>
      <c r="G66" s="169">
        <v>2.3767800000000002E-3</v>
      </c>
      <c r="H66" s="168"/>
      <c r="J66" s="14"/>
    </row>
    <row r="67" spans="1:10" ht="25.5" x14ac:dyDescent="0.2">
      <c r="A67" s="165">
        <v>61</v>
      </c>
      <c r="B67" s="166" t="s">
        <v>243</v>
      </c>
      <c r="C67" s="166" t="s">
        <v>244</v>
      </c>
      <c r="D67" s="166" t="s">
        <v>213</v>
      </c>
      <c r="E67" s="167">
        <v>4000</v>
      </c>
      <c r="F67" s="168">
        <v>192.41800000000001</v>
      </c>
      <c r="G67" s="169">
        <v>2.2675799999999999E-3</v>
      </c>
      <c r="H67" s="168"/>
      <c r="J67" s="14"/>
    </row>
    <row r="68" spans="1:10" x14ac:dyDescent="0.2">
      <c r="A68" s="165">
        <v>62</v>
      </c>
      <c r="B68" s="166" t="s">
        <v>405</v>
      </c>
      <c r="C68" s="166" t="s">
        <v>406</v>
      </c>
      <c r="D68" s="166" t="s">
        <v>74</v>
      </c>
      <c r="E68" s="167">
        <v>12500</v>
      </c>
      <c r="F68" s="168">
        <v>191.07499999999999</v>
      </c>
      <c r="G68" s="169">
        <v>2.2517599999999998E-3</v>
      </c>
      <c r="H68" s="168"/>
      <c r="J68" s="14"/>
    </row>
    <row r="69" spans="1:10" x14ac:dyDescent="0.2">
      <c r="A69" s="165">
        <v>63</v>
      </c>
      <c r="B69" s="166" t="s">
        <v>372</v>
      </c>
      <c r="C69" s="166" t="s">
        <v>373</v>
      </c>
      <c r="D69" s="166" t="s">
        <v>374</v>
      </c>
      <c r="E69" s="167">
        <v>9765</v>
      </c>
      <c r="F69" s="168">
        <v>188.02019250000001</v>
      </c>
      <c r="G69" s="169">
        <v>2.2157600000000002E-3</v>
      </c>
      <c r="H69" s="168"/>
      <c r="J69" s="14"/>
    </row>
    <row r="70" spans="1:10" x14ac:dyDescent="0.2">
      <c r="A70" s="165">
        <v>64</v>
      </c>
      <c r="B70" s="166" t="s">
        <v>747</v>
      </c>
      <c r="C70" s="166" t="s">
        <v>748</v>
      </c>
      <c r="D70" s="166" t="s">
        <v>110</v>
      </c>
      <c r="E70" s="167">
        <v>19575</v>
      </c>
      <c r="F70" s="168">
        <v>172.36766249999999</v>
      </c>
      <c r="G70" s="169">
        <v>2.0313000000000002E-3</v>
      </c>
      <c r="H70" s="168"/>
      <c r="J70" s="14"/>
    </row>
    <row r="71" spans="1:10" x14ac:dyDescent="0.2">
      <c r="A71" s="165">
        <v>65</v>
      </c>
      <c r="B71" s="166" t="s">
        <v>338</v>
      </c>
      <c r="C71" s="166" t="s">
        <v>339</v>
      </c>
      <c r="D71" s="166" t="s">
        <v>207</v>
      </c>
      <c r="E71" s="167">
        <v>57000</v>
      </c>
      <c r="F71" s="168">
        <v>102.1155</v>
      </c>
      <c r="G71" s="169">
        <v>1.2034000000000001E-3</v>
      </c>
      <c r="H71" s="168"/>
      <c r="J71" s="14"/>
    </row>
    <row r="72" spans="1:10" ht="25.5" x14ac:dyDescent="0.2">
      <c r="A72" s="165">
        <v>66</v>
      </c>
      <c r="B72" s="166" t="s">
        <v>111</v>
      </c>
      <c r="C72" s="166" t="s">
        <v>112</v>
      </c>
      <c r="D72" s="166" t="s">
        <v>26</v>
      </c>
      <c r="E72" s="167">
        <v>9000</v>
      </c>
      <c r="F72" s="168">
        <v>57.064500000000002</v>
      </c>
      <c r="G72" s="169">
        <v>6.7248999999999998E-4</v>
      </c>
      <c r="H72" s="168"/>
      <c r="J72" s="14"/>
    </row>
    <row r="73" spans="1:10" x14ac:dyDescent="0.2">
      <c r="A73" s="165">
        <v>67</v>
      </c>
      <c r="B73" s="166" t="s">
        <v>749</v>
      </c>
      <c r="C73" s="166" t="s">
        <v>750</v>
      </c>
      <c r="D73" s="166" t="s">
        <v>47</v>
      </c>
      <c r="E73" s="167">
        <v>8000</v>
      </c>
      <c r="F73" s="168">
        <v>10.356</v>
      </c>
      <c r="G73" s="169">
        <v>1.2204E-4</v>
      </c>
      <c r="H73" s="168"/>
      <c r="J73" s="14"/>
    </row>
    <row r="74" spans="1:10" x14ac:dyDescent="0.2">
      <c r="A74" s="165">
        <v>68</v>
      </c>
      <c r="B74" s="166" t="s">
        <v>381</v>
      </c>
      <c r="C74" s="166" t="s">
        <v>382</v>
      </c>
      <c r="D74" s="166" t="s">
        <v>102</v>
      </c>
      <c r="E74" s="167">
        <v>500</v>
      </c>
      <c r="F74" s="168">
        <v>7.7727500000000003</v>
      </c>
      <c r="G74" s="169">
        <v>9.1600000000000004E-5</v>
      </c>
      <c r="H74" s="168"/>
      <c r="J74" s="14"/>
    </row>
    <row r="75" spans="1:10" x14ac:dyDescent="0.2">
      <c r="A75" s="163"/>
      <c r="B75" s="163"/>
      <c r="C75" s="164" t="s">
        <v>150</v>
      </c>
      <c r="D75" s="163"/>
      <c r="E75" s="163" t="s">
        <v>151</v>
      </c>
      <c r="F75" s="170">
        <v>69609.599413000004</v>
      </c>
      <c r="G75" s="171">
        <v>0.82032592000000004</v>
      </c>
      <c r="H75" s="168"/>
      <c r="J75" s="14"/>
    </row>
    <row r="76" spans="1:10" x14ac:dyDescent="0.2">
      <c r="A76" s="163"/>
      <c r="B76" s="163"/>
      <c r="C76" s="172"/>
      <c r="D76" s="163"/>
      <c r="E76" s="163"/>
      <c r="F76" s="173"/>
      <c r="G76" s="173"/>
      <c r="H76" s="168"/>
      <c r="J76" s="14"/>
    </row>
    <row r="77" spans="1:10" x14ac:dyDescent="0.2">
      <c r="A77" s="163"/>
      <c r="B77" s="163"/>
      <c r="C77" s="164" t="s">
        <v>152</v>
      </c>
      <c r="D77" s="163"/>
      <c r="E77" s="163"/>
      <c r="F77" s="163"/>
      <c r="G77" s="163"/>
      <c r="H77" s="168"/>
      <c r="J77" s="14"/>
    </row>
    <row r="78" spans="1:10" x14ac:dyDescent="0.2">
      <c r="A78" s="163"/>
      <c r="B78" s="163"/>
      <c r="C78" s="164" t="s">
        <v>150</v>
      </c>
      <c r="D78" s="163"/>
      <c r="E78" s="163" t="s">
        <v>151</v>
      </c>
      <c r="F78" s="174" t="s">
        <v>153</v>
      </c>
      <c r="G78" s="171">
        <v>0</v>
      </c>
      <c r="H78" s="168"/>
      <c r="J78" s="14"/>
    </row>
    <row r="79" spans="1:10" x14ac:dyDescent="0.2">
      <c r="A79" s="163"/>
      <c r="B79" s="163"/>
      <c r="C79" s="172"/>
      <c r="D79" s="163"/>
      <c r="E79" s="163"/>
      <c r="F79" s="173"/>
      <c r="G79" s="173"/>
      <c r="H79" s="168"/>
      <c r="J79" s="14"/>
    </row>
    <row r="80" spans="1:10" x14ac:dyDescent="0.2">
      <c r="A80" s="163"/>
      <c r="B80" s="163"/>
      <c r="C80" s="164" t="s">
        <v>154</v>
      </c>
      <c r="D80" s="163"/>
      <c r="E80" s="163"/>
      <c r="F80" s="163"/>
      <c r="G80" s="163"/>
      <c r="H80" s="168"/>
      <c r="J80" s="14"/>
    </row>
    <row r="81" spans="1:10" x14ac:dyDescent="0.2">
      <c r="A81" s="163"/>
      <c r="B81" s="163"/>
      <c r="C81" s="164" t="s">
        <v>150</v>
      </c>
      <c r="D81" s="163"/>
      <c r="E81" s="163" t="s">
        <v>151</v>
      </c>
      <c r="F81" s="174" t="s">
        <v>153</v>
      </c>
      <c r="G81" s="171">
        <v>0</v>
      </c>
      <c r="H81" s="168"/>
      <c r="J81" s="14"/>
    </row>
    <row r="82" spans="1:10" x14ac:dyDescent="0.2">
      <c r="A82" s="163"/>
      <c r="B82" s="163"/>
      <c r="C82" s="172"/>
      <c r="D82" s="163"/>
      <c r="E82" s="163"/>
      <c r="F82" s="173"/>
      <c r="G82" s="173"/>
      <c r="H82" s="168"/>
      <c r="J82" s="14"/>
    </row>
    <row r="83" spans="1:10" x14ac:dyDescent="0.2">
      <c r="A83" s="163"/>
      <c r="B83" s="163"/>
      <c r="C83" s="164" t="s">
        <v>155</v>
      </c>
      <c r="D83" s="163"/>
      <c r="E83" s="163"/>
      <c r="F83" s="163"/>
      <c r="G83" s="163"/>
      <c r="H83" s="168"/>
      <c r="J83" s="14"/>
    </row>
    <row r="84" spans="1:10" x14ac:dyDescent="0.2">
      <c r="A84" s="163"/>
      <c r="B84" s="163"/>
      <c r="C84" s="164" t="s">
        <v>150</v>
      </c>
      <c r="D84" s="163"/>
      <c r="E84" s="163" t="s">
        <v>151</v>
      </c>
      <c r="F84" s="174" t="s">
        <v>153</v>
      </c>
      <c r="G84" s="171">
        <v>0</v>
      </c>
      <c r="H84" s="168"/>
      <c r="J84" s="14"/>
    </row>
    <row r="85" spans="1:10" x14ac:dyDescent="0.2">
      <c r="A85" s="163"/>
      <c r="B85" s="163"/>
      <c r="C85" s="172"/>
      <c r="D85" s="163"/>
      <c r="E85" s="163"/>
      <c r="F85" s="173"/>
      <c r="G85" s="173"/>
      <c r="H85" s="168"/>
      <c r="J85" s="14"/>
    </row>
    <row r="86" spans="1:10" x14ac:dyDescent="0.2">
      <c r="A86" s="163"/>
      <c r="B86" s="163"/>
      <c r="C86" s="164" t="s">
        <v>156</v>
      </c>
      <c r="D86" s="163"/>
      <c r="E86" s="163"/>
      <c r="F86" s="173"/>
      <c r="G86" s="173"/>
      <c r="H86" s="168"/>
      <c r="J86" s="14"/>
    </row>
    <row r="87" spans="1:10" x14ac:dyDescent="0.2">
      <c r="A87" s="163"/>
      <c r="B87" s="163"/>
      <c r="C87" s="164" t="s">
        <v>150</v>
      </c>
      <c r="D87" s="163"/>
      <c r="E87" s="163" t="s">
        <v>151</v>
      </c>
      <c r="F87" s="174" t="s">
        <v>153</v>
      </c>
      <c r="G87" s="171">
        <v>0</v>
      </c>
      <c r="H87" s="168"/>
      <c r="J87" s="14"/>
    </row>
    <row r="88" spans="1:10" x14ac:dyDescent="0.2">
      <c r="A88" s="163"/>
      <c r="B88" s="163"/>
      <c r="C88" s="172"/>
      <c r="D88" s="163"/>
      <c r="E88" s="163"/>
      <c r="F88" s="173"/>
      <c r="G88" s="173"/>
      <c r="H88" s="168"/>
      <c r="J88" s="14"/>
    </row>
    <row r="89" spans="1:10" x14ac:dyDescent="0.2">
      <c r="A89" s="163"/>
      <c r="B89" s="163"/>
      <c r="C89" s="164" t="s">
        <v>157</v>
      </c>
      <c r="D89" s="163"/>
      <c r="E89" s="163"/>
      <c r="F89" s="173"/>
      <c r="G89" s="173"/>
      <c r="H89" s="168"/>
      <c r="J89" s="14"/>
    </row>
    <row r="90" spans="1:10" x14ac:dyDescent="0.2">
      <c r="A90" s="165">
        <v>1</v>
      </c>
      <c r="B90" s="166"/>
      <c r="C90" s="166" t="s">
        <v>914</v>
      </c>
      <c r="D90" s="166" t="s">
        <v>695</v>
      </c>
      <c r="E90" s="167">
        <v>-500</v>
      </c>
      <c r="F90" s="168">
        <v>-7.8412499999999996</v>
      </c>
      <c r="G90" s="169">
        <f>F90/$F$181</f>
        <v>-9.2406511816359201E-5</v>
      </c>
      <c r="H90" s="168"/>
      <c r="J90" s="14"/>
    </row>
    <row r="91" spans="1:10" x14ac:dyDescent="0.2">
      <c r="A91" s="165">
        <v>2</v>
      </c>
      <c r="B91" s="166"/>
      <c r="C91" s="166" t="s">
        <v>898</v>
      </c>
      <c r="D91" s="166" t="s">
        <v>695</v>
      </c>
      <c r="E91" s="167">
        <v>-8000</v>
      </c>
      <c r="F91" s="168">
        <v>-10.288</v>
      </c>
      <c r="G91" s="169">
        <f t="shared" ref="G91:G122" si="0">F91/$F$181</f>
        <v>-1.2124064320952699E-4</v>
      </c>
      <c r="H91" s="168"/>
      <c r="J91" s="14"/>
    </row>
    <row r="92" spans="1:10" x14ac:dyDescent="0.2">
      <c r="A92" s="165">
        <v>3</v>
      </c>
      <c r="B92" s="166"/>
      <c r="C92" s="166" t="s">
        <v>915</v>
      </c>
      <c r="D92" s="166" t="s">
        <v>695</v>
      </c>
      <c r="E92" s="167">
        <v>-9000</v>
      </c>
      <c r="F92" s="168">
        <v>-57.361499999999999</v>
      </c>
      <c r="G92" s="169">
        <f t="shared" si="0"/>
        <v>-6.7598611542216982E-4</v>
      </c>
      <c r="H92" s="168"/>
      <c r="J92" s="14"/>
    </row>
    <row r="93" spans="1:10" x14ac:dyDescent="0.2">
      <c r="A93" s="165">
        <v>4</v>
      </c>
      <c r="B93" s="166"/>
      <c r="C93" s="166" t="s">
        <v>916</v>
      </c>
      <c r="D93" s="166" t="s">
        <v>695</v>
      </c>
      <c r="E93" s="167">
        <v>-5800</v>
      </c>
      <c r="F93" s="168">
        <v>-166.3005</v>
      </c>
      <c r="G93" s="169">
        <f t="shared" si="0"/>
        <v>-1.9597958384589757E-3</v>
      </c>
      <c r="H93" s="168"/>
      <c r="J93" s="14"/>
    </row>
    <row r="94" spans="1:10" x14ac:dyDescent="0.2">
      <c r="A94" s="165">
        <v>5</v>
      </c>
      <c r="B94" s="166"/>
      <c r="C94" s="166" t="s">
        <v>900</v>
      </c>
      <c r="D94" s="166" t="s">
        <v>695</v>
      </c>
      <c r="E94" s="167">
        <v>-19575</v>
      </c>
      <c r="F94" s="168">
        <v>-173.87493749999999</v>
      </c>
      <c r="G94" s="169">
        <f t="shared" si="0"/>
        <v>-2.0490580540937311E-3</v>
      </c>
      <c r="H94" s="168"/>
      <c r="J94" s="14"/>
    </row>
    <row r="95" spans="1:10" x14ac:dyDescent="0.2">
      <c r="A95" s="165">
        <v>6</v>
      </c>
      <c r="B95" s="166"/>
      <c r="C95" s="166" t="s">
        <v>917</v>
      </c>
      <c r="D95" s="166" t="s">
        <v>695</v>
      </c>
      <c r="E95" s="167">
        <v>-12500</v>
      </c>
      <c r="F95" s="168">
        <v>-192.41874999999999</v>
      </c>
      <c r="G95" s="169">
        <f t="shared" si="0"/>
        <v>-2.2675906896941263E-3</v>
      </c>
      <c r="H95" s="168"/>
      <c r="J95" s="14"/>
    </row>
    <row r="96" spans="1:10" ht="25.5" x14ac:dyDescent="0.2">
      <c r="A96" s="165">
        <v>7</v>
      </c>
      <c r="B96" s="166"/>
      <c r="C96" s="166" t="s">
        <v>918</v>
      </c>
      <c r="D96" s="166" t="s">
        <v>695</v>
      </c>
      <c r="E96" s="167">
        <v>-13300</v>
      </c>
      <c r="F96" s="168">
        <v>-195.16419999999999</v>
      </c>
      <c r="G96" s="169">
        <f t="shared" si="0"/>
        <v>-2.2999449008041183E-3</v>
      </c>
      <c r="H96" s="168"/>
      <c r="J96" s="14"/>
    </row>
    <row r="97" spans="1:10" x14ac:dyDescent="0.2">
      <c r="A97" s="165">
        <v>8</v>
      </c>
      <c r="B97" s="166"/>
      <c r="C97" s="166" t="s">
        <v>919</v>
      </c>
      <c r="D97" s="166" t="s">
        <v>695</v>
      </c>
      <c r="E97" s="167">
        <v>-18200</v>
      </c>
      <c r="F97" s="168">
        <v>-212.51230000000001</v>
      </c>
      <c r="G97" s="169">
        <f t="shared" si="0"/>
        <v>-2.5043864640295456E-3</v>
      </c>
      <c r="H97" s="168"/>
      <c r="J97" s="14"/>
    </row>
    <row r="98" spans="1:10" x14ac:dyDescent="0.2">
      <c r="A98" s="165">
        <v>9</v>
      </c>
      <c r="B98" s="166"/>
      <c r="C98" s="166" t="s">
        <v>920</v>
      </c>
      <c r="D98" s="166" t="s">
        <v>695</v>
      </c>
      <c r="E98" s="167">
        <v>-8700</v>
      </c>
      <c r="F98" s="168">
        <v>-222.61125000000001</v>
      </c>
      <c r="G98" s="169">
        <f t="shared" si="0"/>
        <v>-2.6233992161427701E-3</v>
      </c>
      <c r="H98" s="168"/>
      <c r="J98" s="14"/>
    </row>
    <row r="99" spans="1:10" ht="25.5" x14ac:dyDescent="0.2">
      <c r="A99" s="165">
        <v>10</v>
      </c>
      <c r="B99" s="166"/>
      <c r="C99" s="166" t="s">
        <v>899</v>
      </c>
      <c r="D99" s="166" t="s">
        <v>695</v>
      </c>
      <c r="E99" s="167">
        <v>-64400</v>
      </c>
      <c r="F99" s="168">
        <v>-291.3134</v>
      </c>
      <c r="G99" s="169">
        <f t="shared" si="0"/>
        <v>-3.433031103378132E-3</v>
      </c>
      <c r="H99" s="168"/>
      <c r="J99" s="14"/>
    </row>
    <row r="100" spans="1:10" x14ac:dyDescent="0.2">
      <c r="A100" s="165">
        <v>11</v>
      </c>
      <c r="B100" s="166"/>
      <c r="C100" s="166" t="s">
        <v>921</v>
      </c>
      <c r="D100" s="166" t="s">
        <v>695</v>
      </c>
      <c r="E100" s="167">
        <v>-35475</v>
      </c>
      <c r="F100" s="168">
        <v>-292.08341250000001</v>
      </c>
      <c r="G100" s="169">
        <f t="shared" si="0"/>
        <v>-3.4421054434616641E-3</v>
      </c>
      <c r="H100" s="168"/>
      <c r="J100" s="14"/>
    </row>
    <row r="101" spans="1:10" x14ac:dyDescent="0.2">
      <c r="A101" s="165">
        <v>12</v>
      </c>
      <c r="B101" s="166"/>
      <c r="C101" s="166" t="s">
        <v>922</v>
      </c>
      <c r="D101" s="166" t="s">
        <v>695</v>
      </c>
      <c r="E101" s="167">
        <v>-88500</v>
      </c>
      <c r="F101" s="168">
        <v>-320.41424999999998</v>
      </c>
      <c r="G101" s="169">
        <f t="shared" si="0"/>
        <v>-3.7759748992513787E-3</v>
      </c>
      <c r="H101" s="168"/>
      <c r="J101" s="14"/>
    </row>
    <row r="102" spans="1:10" ht="25.5" x14ac:dyDescent="0.2">
      <c r="A102" s="165">
        <v>13</v>
      </c>
      <c r="B102" s="166"/>
      <c r="C102" s="166" t="s">
        <v>923</v>
      </c>
      <c r="D102" s="166" t="s">
        <v>695</v>
      </c>
      <c r="E102" s="167">
        <v>-78100</v>
      </c>
      <c r="F102" s="168">
        <v>-430.72149999999999</v>
      </c>
      <c r="G102" s="169">
        <f t="shared" si="0"/>
        <v>-5.0759089914630909E-3</v>
      </c>
      <c r="H102" s="168"/>
      <c r="J102" s="14"/>
    </row>
    <row r="103" spans="1:10" x14ac:dyDescent="0.2">
      <c r="A103" s="165">
        <v>14</v>
      </c>
      <c r="B103" s="166"/>
      <c r="C103" s="166" t="s">
        <v>924</v>
      </c>
      <c r="D103" s="166" t="s">
        <v>695</v>
      </c>
      <c r="E103" s="167">
        <v>-12000</v>
      </c>
      <c r="F103" s="168">
        <v>-505.18200000000002</v>
      </c>
      <c r="G103" s="169">
        <f t="shared" si="0"/>
        <v>-5.9534011098245788E-3</v>
      </c>
      <c r="H103" s="168"/>
      <c r="J103" s="14"/>
    </row>
    <row r="104" spans="1:10" x14ac:dyDescent="0.2">
      <c r="A104" s="165">
        <v>15</v>
      </c>
      <c r="B104" s="166"/>
      <c r="C104" s="166" t="s">
        <v>925</v>
      </c>
      <c r="D104" s="166" t="s">
        <v>695</v>
      </c>
      <c r="E104" s="167">
        <v>-44000</v>
      </c>
      <c r="F104" s="168">
        <v>-526.41600000000005</v>
      </c>
      <c r="G104" s="169">
        <f t="shared" si="0"/>
        <v>-6.2036367064333565E-3</v>
      </c>
      <c r="H104" s="168"/>
      <c r="J104" s="14"/>
    </row>
    <row r="105" spans="1:10" x14ac:dyDescent="0.2">
      <c r="A105" s="165">
        <v>16</v>
      </c>
      <c r="B105" s="166"/>
      <c r="C105" s="166" t="s">
        <v>913</v>
      </c>
      <c r="D105" s="166" t="s">
        <v>695</v>
      </c>
      <c r="E105" s="167">
        <v>-28700</v>
      </c>
      <c r="F105" s="168">
        <v>-725.29205000000002</v>
      </c>
      <c r="G105" s="169">
        <f t="shared" si="0"/>
        <v>-8.5473245195136494E-3</v>
      </c>
      <c r="H105" s="168"/>
      <c r="J105" s="14"/>
    </row>
    <row r="106" spans="1:10" x14ac:dyDescent="0.2">
      <c r="A106" s="165">
        <v>17</v>
      </c>
      <c r="B106" s="166"/>
      <c r="C106" s="166" t="s">
        <v>926</v>
      </c>
      <c r="D106" s="166" t="s">
        <v>695</v>
      </c>
      <c r="E106" s="167">
        <v>-59500</v>
      </c>
      <c r="F106" s="168">
        <v>-792.68875000000003</v>
      </c>
      <c r="G106" s="169">
        <f t="shared" si="0"/>
        <v>-9.3415721145952511E-3</v>
      </c>
      <c r="H106" s="168"/>
      <c r="J106" s="14"/>
    </row>
    <row r="107" spans="1:10" x14ac:dyDescent="0.2">
      <c r="A107" s="165">
        <v>18</v>
      </c>
      <c r="B107" s="166"/>
      <c r="C107" s="166" t="s">
        <v>906</v>
      </c>
      <c r="D107" s="166" t="s">
        <v>695</v>
      </c>
      <c r="E107" s="167">
        <v>-484000</v>
      </c>
      <c r="F107" s="168">
        <v>-814.572</v>
      </c>
      <c r="G107" s="169">
        <f t="shared" si="0"/>
        <v>-9.5994589055667604E-3</v>
      </c>
      <c r="H107" s="168"/>
      <c r="J107" s="14"/>
    </row>
    <row r="108" spans="1:10" ht="25.5" x14ac:dyDescent="0.2">
      <c r="A108" s="165">
        <v>19</v>
      </c>
      <c r="B108" s="166"/>
      <c r="C108" s="166" t="s">
        <v>927</v>
      </c>
      <c r="D108" s="166" t="s">
        <v>695</v>
      </c>
      <c r="E108" s="167">
        <v>-153900</v>
      </c>
      <c r="F108" s="168">
        <v>-834.29190000000006</v>
      </c>
      <c r="G108" s="169">
        <f t="shared" si="0"/>
        <v>-9.8318513394730148E-3</v>
      </c>
      <c r="H108" s="168"/>
      <c r="J108" s="14"/>
    </row>
    <row r="109" spans="1:10" x14ac:dyDescent="0.2">
      <c r="A109" s="165">
        <v>20</v>
      </c>
      <c r="B109" s="166"/>
      <c r="C109" s="166" t="s">
        <v>928</v>
      </c>
      <c r="D109" s="166" t="s">
        <v>695</v>
      </c>
      <c r="E109" s="167">
        <v>-138600</v>
      </c>
      <c r="F109" s="168">
        <v>-962.92349999999999</v>
      </c>
      <c r="G109" s="169">
        <f t="shared" si="0"/>
        <v>-1.1347731775035863E-2</v>
      </c>
      <c r="H109" s="168"/>
      <c r="J109" s="14"/>
    </row>
    <row r="110" spans="1:10" x14ac:dyDescent="0.2">
      <c r="A110" s="165">
        <v>21</v>
      </c>
      <c r="B110" s="166"/>
      <c r="C110" s="166" t="s">
        <v>912</v>
      </c>
      <c r="D110" s="166" t="s">
        <v>695</v>
      </c>
      <c r="E110" s="167">
        <v>-28800</v>
      </c>
      <c r="F110" s="168">
        <v>-1057.6368</v>
      </c>
      <c r="G110" s="169">
        <f t="shared" si="0"/>
        <v>-1.2463896375784007E-2</v>
      </c>
      <c r="H110" s="168"/>
      <c r="J110" s="14"/>
    </row>
    <row r="111" spans="1:10" x14ac:dyDescent="0.2">
      <c r="A111" s="165">
        <v>22</v>
      </c>
      <c r="B111" s="166"/>
      <c r="C111" s="166" t="s">
        <v>929</v>
      </c>
      <c r="D111" s="166" t="s">
        <v>695</v>
      </c>
      <c r="E111" s="167">
        <v>-406575</v>
      </c>
      <c r="F111" s="168">
        <v>-1085.1486749999999</v>
      </c>
      <c r="G111" s="169">
        <f t="shared" si="0"/>
        <v>-1.2788114632092337E-2</v>
      </c>
      <c r="H111" s="168"/>
      <c r="J111" s="14"/>
    </row>
    <row r="112" spans="1:10" x14ac:dyDescent="0.2">
      <c r="A112" s="165">
        <v>23</v>
      </c>
      <c r="B112" s="166"/>
      <c r="C112" s="166" t="s">
        <v>930</v>
      </c>
      <c r="D112" s="166" t="s">
        <v>695</v>
      </c>
      <c r="E112" s="167">
        <v>-96600</v>
      </c>
      <c r="F112" s="168">
        <v>-1090.8072</v>
      </c>
      <c r="G112" s="169">
        <f t="shared" si="0"/>
        <v>-1.285479845894082E-2</v>
      </c>
      <c r="H112" s="168"/>
      <c r="J112" s="14"/>
    </row>
    <row r="113" spans="1:10" x14ac:dyDescent="0.2">
      <c r="A113" s="165">
        <v>24</v>
      </c>
      <c r="B113" s="166"/>
      <c r="C113" s="166" t="s">
        <v>931</v>
      </c>
      <c r="D113" s="166" t="s">
        <v>695</v>
      </c>
      <c r="E113" s="167">
        <v>-8850</v>
      </c>
      <c r="F113" s="168">
        <v>-1106.5951500000001</v>
      </c>
      <c r="G113" s="169">
        <f t="shared" si="0"/>
        <v>-1.3040854175597106E-2</v>
      </c>
      <c r="H113" s="168"/>
      <c r="J113" s="14"/>
    </row>
    <row r="114" spans="1:10" x14ac:dyDescent="0.2">
      <c r="A114" s="165">
        <v>25</v>
      </c>
      <c r="B114" s="166"/>
      <c r="C114" s="166" t="s">
        <v>932</v>
      </c>
      <c r="D114" s="166" t="s">
        <v>695</v>
      </c>
      <c r="E114" s="167">
        <v>-47700</v>
      </c>
      <c r="F114" s="168">
        <v>-1108.4764500000001</v>
      </c>
      <c r="G114" s="169">
        <f t="shared" si="0"/>
        <v>-1.3063024667633467E-2</v>
      </c>
      <c r="H114" s="168"/>
      <c r="J114" s="14"/>
    </row>
    <row r="115" spans="1:10" x14ac:dyDescent="0.2">
      <c r="A115" s="165">
        <v>26</v>
      </c>
      <c r="B115" s="166"/>
      <c r="C115" s="166" t="s">
        <v>907</v>
      </c>
      <c r="D115" s="166" t="s">
        <v>695</v>
      </c>
      <c r="E115" s="167">
        <v>-16625</v>
      </c>
      <c r="F115" s="168">
        <v>-1117.0919375000001</v>
      </c>
      <c r="G115" s="169">
        <f t="shared" si="0"/>
        <v>-1.3164555309746962E-2</v>
      </c>
      <c r="H115" s="168"/>
      <c r="J115" s="14"/>
    </row>
    <row r="116" spans="1:10" x14ac:dyDescent="0.2">
      <c r="A116" s="165">
        <v>27</v>
      </c>
      <c r="B116" s="166"/>
      <c r="C116" s="166" t="s">
        <v>933</v>
      </c>
      <c r="D116" s="166" t="s">
        <v>695</v>
      </c>
      <c r="E116" s="167">
        <v>-213750</v>
      </c>
      <c r="F116" s="168">
        <v>-1976.76</v>
      </c>
      <c r="G116" s="169">
        <f t="shared" si="0"/>
        <v>-2.3295456247168018E-2</v>
      </c>
      <c r="H116" s="168"/>
      <c r="J116" s="14"/>
    </row>
    <row r="117" spans="1:10" x14ac:dyDescent="0.2">
      <c r="A117" s="165">
        <v>28</v>
      </c>
      <c r="B117" s="166"/>
      <c r="C117" s="166" t="s">
        <v>903</v>
      </c>
      <c r="D117" s="166" t="s">
        <v>695</v>
      </c>
      <c r="E117" s="167">
        <v>-154850</v>
      </c>
      <c r="F117" s="168">
        <v>-2138.3236499999998</v>
      </c>
      <c r="G117" s="169">
        <f t="shared" si="0"/>
        <v>-2.5199429890760443E-2</v>
      </c>
      <c r="H117" s="168"/>
      <c r="J117" s="14"/>
    </row>
    <row r="118" spans="1:10" x14ac:dyDescent="0.2">
      <c r="A118" s="165">
        <v>29</v>
      </c>
      <c r="B118" s="166"/>
      <c r="C118" s="166" t="s">
        <v>901</v>
      </c>
      <c r="D118" s="166" t="s">
        <v>695</v>
      </c>
      <c r="E118" s="167">
        <v>-166800</v>
      </c>
      <c r="F118" s="168">
        <v>-2364.1397999999999</v>
      </c>
      <c r="G118" s="169">
        <f t="shared" si="0"/>
        <v>-2.7860597782780182E-2</v>
      </c>
      <c r="H118" s="168"/>
      <c r="J118" s="14"/>
    </row>
    <row r="119" spans="1:10" x14ac:dyDescent="0.2">
      <c r="A119" s="165">
        <v>30</v>
      </c>
      <c r="B119" s="166"/>
      <c r="C119" s="166" t="s">
        <v>911</v>
      </c>
      <c r="D119" s="166" t="s">
        <v>695</v>
      </c>
      <c r="E119" s="167">
        <v>-219375</v>
      </c>
      <c r="F119" s="168">
        <v>-2572.0621875000002</v>
      </c>
      <c r="G119" s="169">
        <f t="shared" si="0"/>
        <v>-3.0310893661295007E-2</v>
      </c>
      <c r="H119" s="168"/>
      <c r="J119" s="14"/>
    </row>
    <row r="120" spans="1:10" x14ac:dyDescent="0.2">
      <c r="A120" s="165">
        <v>31</v>
      </c>
      <c r="B120" s="166"/>
      <c r="C120" s="166" t="s">
        <v>934</v>
      </c>
      <c r="D120" s="166" t="s">
        <v>695</v>
      </c>
      <c r="E120" s="167">
        <v>-198000</v>
      </c>
      <c r="F120" s="168">
        <v>-2913.471</v>
      </c>
      <c r="G120" s="169">
        <f t="shared" si="0"/>
        <v>-3.4334282466203715E-2</v>
      </c>
      <c r="H120" s="168"/>
      <c r="J120" s="14"/>
    </row>
    <row r="121" spans="1:10" x14ac:dyDescent="0.2">
      <c r="A121" s="165">
        <v>32</v>
      </c>
      <c r="B121" s="166"/>
      <c r="C121" s="166" t="s">
        <v>909</v>
      </c>
      <c r="D121" s="166" t="s">
        <v>695</v>
      </c>
      <c r="E121" s="167">
        <v>-144250</v>
      </c>
      <c r="F121" s="168">
        <v>-4155.6982500000004</v>
      </c>
      <c r="G121" s="169">
        <f t="shared" si="0"/>
        <v>-4.897351563128944E-2</v>
      </c>
      <c r="H121" s="168"/>
      <c r="J121" s="14"/>
    </row>
    <row r="122" spans="1:10" x14ac:dyDescent="0.2">
      <c r="A122" s="165">
        <v>33</v>
      </c>
      <c r="B122" s="166"/>
      <c r="C122" s="166" t="s">
        <v>910</v>
      </c>
      <c r="D122" s="166" t="s">
        <v>695</v>
      </c>
      <c r="E122" s="167">
        <v>-359150</v>
      </c>
      <c r="F122" s="168">
        <v>-5530.0121250000002</v>
      </c>
      <c r="G122" s="169">
        <f t="shared" si="0"/>
        <v>-6.516934554738367E-2</v>
      </c>
      <c r="H122" s="168"/>
      <c r="J122" s="14"/>
    </row>
    <row r="123" spans="1:10" x14ac:dyDescent="0.2">
      <c r="A123" s="163"/>
      <c r="B123" s="163"/>
      <c r="C123" s="164" t="s">
        <v>150</v>
      </c>
      <c r="D123" s="163"/>
      <c r="E123" s="163" t="s">
        <v>151</v>
      </c>
      <c r="F123" s="170">
        <v>-35950.494675000002</v>
      </c>
      <c r="G123" s="171">
        <v>-0.42366462999999999</v>
      </c>
      <c r="H123" s="168"/>
      <c r="J123" s="14"/>
    </row>
    <row r="124" spans="1:10" x14ac:dyDescent="0.2">
      <c r="A124" s="163"/>
      <c r="B124" s="163"/>
      <c r="C124" s="172"/>
      <c r="D124" s="163"/>
      <c r="E124" s="163"/>
      <c r="F124" s="173"/>
      <c r="G124" s="173"/>
      <c r="H124" s="168"/>
      <c r="J124" s="14"/>
    </row>
    <row r="125" spans="1:10" x14ac:dyDescent="0.2">
      <c r="A125" s="163"/>
      <c r="B125" s="163"/>
      <c r="C125" s="164" t="s">
        <v>158</v>
      </c>
      <c r="D125" s="163"/>
      <c r="E125" s="163"/>
      <c r="F125" s="170">
        <f>F75</f>
        <v>69609.599413000004</v>
      </c>
      <c r="G125" s="171">
        <f>G75</f>
        <v>0.82032592000000004</v>
      </c>
      <c r="H125" s="168"/>
      <c r="J125" s="14"/>
    </row>
    <row r="126" spans="1:10" x14ac:dyDescent="0.2">
      <c r="A126" s="163"/>
      <c r="B126" s="163"/>
      <c r="C126" s="172"/>
      <c r="D126" s="163"/>
      <c r="E126" s="163"/>
      <c r="F126" s="173"/>
      <c r="G126" s="173"/>
      <c r="H126" s="168"/>
      <c r="J126" s="14"/>
    </row>
    <row r="127" spans="1:10" x14ac:dyDescent="0.2">
      <c r="A127" s="163"/>
      <c r="B127" s="163"/>
      <c r="C127" s="164" t="s">
        <v>159</v>
      </c>
      <c r="D127" s="163"/>
      <c r="E127" s="163"/>
      <c r="F127" s="173"/>
      <c r="G127" s="173"/>
      <c r="H127" s="168"/>
      <c r="J127" s="14"/>
    </row>
    <row r="128" spans="1:10" ht="25.5" x14ac:dyDescent="0.2">
      <c r="A128" s="163"/>
      <c r="B128" s="163"/>
      <c r="C128" s="164" t="s">
        <v>8</v>
      </c>
      <c r="D128" s="163"/>
      <c r="E128" s="163"/>
      <c r="F128" s="173"/>
      <c r="G128" s="173"/>
      <c r="H128" s="168"/>
      <c r="J128" s="14"/>
    </row>
    <row r="129" spans="1:10" ht="25.5" x14ac:dyDescent="0.2">
      <c r="A129" s="165">
        <v>1</v>
      </c>
      <c r="B129" s="166" t="s">
        <v>609</v>
      </c>
      <c r="C129" s="166" t="s">
        <v>610</v>
      </c>
      <c r="D129" s="166" t="s">
        <v>591</v>
      </c>
      <c r="E129" s="167">
        <v>1500</v>
      </c>
      <c r="F129" s="168">
        <v>1489.6485</v>
      </c>
      <c r="G129" s="169">
        <v>1.7555009999999999E-2</v>
      </c>
      <c r="H129" s="168">
        <v>7.75</v>
      </c>
      <c r="J129" s="14"/>
    </row>
    <row r="130" spans="1:10" ht="25.5" x14ac:dyDescent="0.2">
      <c r="A130" s="165">
        <v>2</v>
      </c>
      <c r="B130" s="166" t="s">
        <v>602</v>
      </c>
      <c r="C130" s="166" t="s">
        <v>603</v>
      </c>
      <c r="D130" s="166" t="s">
        <v>604</v>
      </c>
      <c r="E130" s="167">
        <v>1000</v>
      </c>
      <c r="F130" s="168">
        <v>1001.699</v>
      </c>
      <c r="G130" s="169">
        <v>1.180469E-2</v>
      </c>
      <c r="H130" s="168">
        <v>7.71</v>
      </c>
      <c r="J130" s="14"/>
    </row>
    <row r="131" spans="1:10" ht="25.5" x14ac:dyDescent="0.2">
      <c r="A131" s="165">
        <v>3</v>
      </c>
      <c r="B131" s="166" t="s">
        <v>751</v>
      </c>
      <c r="C131" s="166" t="s">
        <v>752</v>
      </c>
      <c r="D131" s="166" t="s">
        <v>591</v>
      </c>
      <c r="E131" s="167">
        <v>1000</v>
      </c>
      <c r="F131" s="168">
        <v>994.48900000000003</v>
      </c>
      <c r="G131" s="169">
        <v>1.1719719999999999E-2</v>
      </c>
      <c r="H131" s="168">
        <v>7.75</v>
      </c>
      <c r="J131" s="14"/>
    </row>
    <row r="132" spans="1:10" ht="25.5" x14ac:dyDescent="0.2">
      <c r="A132" s="165">
        <v>4</v>
      </c>
      <c r="B132" s="166" t="s">
        <v>637</v>
      </c>
      <c r="C132" s="166" t="s">
        <v>638</v>
      </c>
      <c r="D132" s="166" t="s">
        <v>591</v>
      </c>
      <c r="E132" s="167">
        <v>100</v>
      </c>
      <c r="F132" s="168">
        <v>993.36900000000003</v>
      </c>
      <c r="G132" s="169">
        <v>1.170652E-2</v>
      </c>
      <c r="H132" s="168">
        <v>7.7</v>
      </c>
      <c r="J132" s="14"/>
    </row>
    <row r="133" spans="1:10" ht="25.5" x14ac:dyDescent="0.2">
      <c r="A133" s="165">
        <v>5</v>
      </c>
      <c r="B133" s="166" t="s">
        <v>729</v>
      </c>
      <c r="C133" s="166" t="s">
        <v>730</v>
      </c>
      <c r="D133" s="166" t="s">
        <v>604</v>
      </c>
      <c r="E133" s="167">
        <v>1640</v>
      </c>
      <c r="F133" s="168">
        <v>0.47553864800000001</v>
      </c>
      <c r="G133" s="169">
        <v>5.5999999999999997E-6</v>
      </c>
      <c r="H133" s="168">
        <v>7.4649999999999999</v>
      </c>
      <c r="J133" s="14"/>
    </row>
    <row r="134" spans="1:10" x14ac:dyDescent="0.2">
      <c r="A134" s="163"/>
      <c r="B134" s="163"/>
      <c r="C134" s="164" t="s">
        <v>150</v>
      </c>
      <c r="D134" s="163"/>
      <c r="E134" s="163" t="s">
        <v>151</v>
      </c>
      <c r="F134" s="170">
        <v>4479.6810386480001</v>
      </c>
      <c r="G134" s="171">
        <v>5.2791539999999998E-2</v>
      </c>
      <c r="H134" s="168"/>
      <c r="J134" s="14"/>
    </row>
    <row r="135" spans="1:10" x14ac:dyDescent="0.2">
      <c r="A135" s="163"/>
      <c r="B135" s="163"/>
      <c r="C135" s="172"/>
      <c r="D135" s="163"/>
      <c r="E135" s="163"/>
      <c r="F135" s="173"/>
      <c r="G135" s="173"/>
      <c r="H135" s="168"/>
      <c r="J135" s="14"/>
    </row>
    <row r="136" spans="1:10" x14ac:dyDescent="0.2">
      <c r="A136" s="163"/>
      <c r="B136" s="163"/>
      <c r="C136" s="164" t="s">
        <v>160</v>
      </c>
      <c r="D136" s="163"/>
      <c r="E136" s="163"/>
      <c r="F136" s="163"/>
      <c r="G136" s="163"/>
      <c r="H136" s="168"/>
      <c r="J136" s="14"/>
    </row>
    <row r="137" spans="1:10" x14ac:dyDescent="0.2">
      <c r="A137" s="163"/>
      <c r="B137" s="163"/>
      <c r="C137" s="164" t="s">
        <v>150</v>
      </c>
      <c r="D137" s="163"/>
      <c r="E137" s="163" t="s">
        <v>151</v>
      </c>
      <c r="F137" s="174" t="s">
        <v>153</v>
      </c>
      <c r="G137" s="171">
        <v>0</v>
      </c>
      <c r="H137" s="168"/>
      <c r="J137" s="14"/>
    </row>
    <row r="138" spans="1:10" x14ac:dyDescent="0.2">
      <c r="A138" s="163"/>
      <c r="B138" s="163"/>
      <c r="C138" s="172"/>
      <c r="D138" s="163"/>
      <c r="E138" s="163"/>
      <c r="F138" s="173"/>
      <c r="G138" s="173"/>
      <c r="H138" s="168"/>
      <c r="J138" s="14"/>
    </row>
    <row r="139" spans="1:10" x14ac:dyDescent="0.2">
      <c r="A139" s="163"/>
      <c r="B139" s="163"/>
      <c r="C139" s="164" t="s">
        <v>161</v>
      </c>
      <c r="D139" s="163"/>
      <c r="E139" s="163"/>
      <c r="F139" s="163"/>
      <c r="G139" s="163"/>
      <c r="H139" s="168"/>
      <c r="J139" s="14"/>
    </row>
    <row r="140" spans="1:10" x14ac:dyDescent="0.2">
      <c r="A140" s="165">
        <v>1</v>
      </c>
      <c r="B140" s="166" t="s">
        <v>668</v>
      </c>
      <c r="C140" s="166" t="s">
        <v>1000</v>
      </c>
      <c r="D140" s="166" t="s">
        <v>660</v>
      </c>
      <c r="E140" s="167">
        <v>1500000</v>
      </c>
      <c r="F140" s="168">
        <v>1517.8815</v>
      </c>
      <c r="G140" s="169">
        <v>1.7887730000000001E-2</v>
      </c>
      <c r="H140" s="168">
        <v>7.1711999999999998</v>
      </c>
      <c r="J140" s="14"/>
    </row>
    <row r="141" spans="1:10" ht="25.5" x14ac:dyDescent="0.2">
      <c r="A141" s="165">
        <v>2</v>
      </c>
      <c r="B141" s="166" t="s">
        <v>753</v>
      </c>
      <c r="C141" s="166" t="s">
        <v>999</v>
      </c>
      <c r="D141" s="166" t="s">
        <v>660</v>
      </c>
      <c r="E141" s="167">
        <v>1500000</v>
      </c>
      <c r="F141" s="168">
        <v>1473.558</v>
      </c>
      <c r="G141" s="169">
        <v>1.7365390000000001E-2</v>
      </c>
      <c r="H141" s="168">
        <v>7.1283000000000003</v>
      </c>
      <c r="J141" s="14"/>
    </row>
    <row r="142" spans="1:10" ht="25.5" x14ac:dyDescent="0.2">
      <c r="A142" s="165">
        <v>3</v>
      </c>
      <c r="B142" s="166" t="s">
        <v>754</v>
      </c>
      <c r="C142" s="166" t="s">
        <v>1001</v>
      </c>
      <c r="D142" s="166" t="s">
        <v>660</v>
      </c>
      <c r="E142" s="167">
        <v>500000</v>
      </c>
      <c r="F142" s="168">
        <v>487.60399999999998</v>
      </c>
      <c r="G142" s="169">
        <v>5.7462499999999996E-3</v>
      </c>
      <c r="H142" s="168">
        <v>7.1096000000000004</v>
      </c>
      <c r="J142" s="14"/>
    </row>
    <row r="143" spans="1:10" ht="25.5" x14ac:dyDescent="0.2">
      <c r="A143" s="165">
        <v>4</v>
      </c>
      <c r="B143" s="166" t="s">
        <v>755</v>
      </c>
      <c r="C143" s="166" t="s">
        <v>756</v>
      </c>
      <c r="D143" s="166" t="s">
        <v>660</v>
      </c>
      <c r="E143" s="167">
        <v>100000</v>
      </c>
      <c r="F143" s="168">
        <v>100.8463</v>
      </c>
      <c r="G143" s="169">
        <v>1.18844E-3</v>
      </c>
      <c r="H143" s="168">
        <v>7.3670999999999998</v>
      </c>
      <c r="J143" s="14"/>
    </row>
    <row r="144" spans="1:10" x14ac:dyDescent="0.2">
      <c r="A144" s="163"/>
      <c r="B144" s="163"/>
      <c r="C144" s="164" t="s">
        <v>150</v>
      </c>
      <c r="D144" s="163"/>
      <c r="E144" s="163" t="s">
        <v>151</v>
      </c>
      <c r="F144" s="170">
        <v>3579.8897999999999</v>
      </c>
      <c r="G144" s="171">
        <v>4.2187809999999999E-2</v>
      </c>
      <c r="H144" s="168"/>
      <c r="J144" s="14"/>
    </row>
    <row r="145" spans="1:10" x14ac:dyDescent="0.2">
      <c r="A145" s="163"/>
      <c r="B145" s="163"/>
      <c r="C145" s="172"/>
      <c r="D145" s="163"/>
      <c r="E145" s="163"/>
      <c r="F145" s="173"/>
      <c r="G145" s="173"/>
      <c r="H145" s="168"/>
      <c r="J145" s="14"/>
    </row>
    <row r="146" spans="1:10" x14ac:dyDescent="0.2">
      <c r="A146" s="163"/>
      <c r="B146" s="163"/>
      <c r="C146" s="164" t="s">
        <v>162</v>
      </c>
      <c r="D146" s="163"/>
      <c r="E146" s="163"/>
      <c r="F146" s="173"/>
      <c r="G146" s="173"/>
      <c r="H146" s="168"/>
      <c r="J146" s="14"/>
    </row>
    <row r="147" spans="1:10" x14ac:dyDescent="0.2">
      <c r="A147" s="163"/>
      <c r="B147" s="163"/>
      <c r="C147" s="164" t="s">
        <v>150</v>
      </c>
      <c r="D147" s="163"/>
      <c r="E147" s="163" t="s">
        <v>151</v>
      </c>
      <c r="F147" s="174" t="s">
        <v>153</v>
      </c>
      <c r="G147" s="171">
        <v>0</v>
      </c>
      <c r="H147" s="168"/>
      <c r="J147" s="14"/>
    </row>
    <row r="148" spans="1:10" x14ac:dyDescent="0.2">
      <c r="A148" s="163"/>
      <c r="B148" s="163"/>
      <c r="C148" s="172"/>
      <c r="D148" s="163"/>
      <c r="E148" s="163"/>
      <c r="F148" s="173"/>
      <c r="G148" s="173"/>
      <c r="H148" s="168"/>
      <c r="J148" s="14"/>
    </row>
    <row r="149" spans="1:10" x14ac:dyDescent="0.2">
      <c r="A149" s="163"/>
      <c r="B149" s="163"/>
      <c r="C149" s="164" t="s">
        <v>163</v>
      </c>
      <c r="D149" s="163"/>
      <c r="E149" s="163"/>
      <c r="F149" s="170">
        <v>8059.5708386480001</v>
      </c>
      <c r="G149" s="171">
        <v>9.4979350000000004E-2</v>
      </c>
      <c r="H149" s="168"/>
      <c r="J149" s="14"/>
    </row>
    <row r="150" spans="1:10" x14ac:dyDescent="0.2">
      <c r="A150" s="163"/>
      <c r="B150" s="163"/>
      <c r="C150" s="172"/>
      <c r="D150" s="163"/>
      <c r="E150" s="163"/>
      <c r="F150" s="173"/>
      <c r="G150" s="173"/>
      <c r="H150" s="168"/>
      <c r="J150" s="14"/>
    </row>
    <row r="151" spans="1:10" x14ac:dyDescent="0.2">
      <c r="A151" s="163"/>
      <c r="B151" s="163"/>
      <c r="C151" s="164" t="s">
        <v>164</v>
      </c>
      <c r="D151" s="163"/>
      <c r="E151" s="163"/>
      <c r="F151" s="173"/>
      <c r="G151" s="173"/>
      <c r="H151" s="168"/>
      <c r="J151" s="14"/>
    </row>
    <row r="152" spans="1:10" x14ac:dyDescent="0.2">
      <c r="A152" s="163"/>
      <c r="B152" s="163"/>
      <c r="C152" s="164" t="s">
        <v>165</v>
      </c>
      <c r="D152" s="163"/>
      <c r="E152" s="163"/>
      <c r="F152" s="173"/>
      <c r="G152" s="173"/>
      <c r="H152" s="168"/>
      <c r="J152" s="14"/>
    </row>
    <row r="153" spans="1:10" x14ac:dyDescent="0.2">
      <c r="A153" s="163"/>
      <c r="B153" s="163"/>
      <c r="C153" s="164" t="s">
        <v>150</v>
      </c>
      <c r="D153" s="163"/>
      <c r="E153" s="163" t="s">
        <v>151</v>
      </c>
      <c r="F153" s="174" t="s">
        <v>153</v>
      </c>
      <c r="G153" s="171">
        <v>0</v>
      </c>
      <c r="H153" s="168"/>
      <c r="J153" s="14"/>
    </row>
    <row r="154" spans="1:10" x14ac:dyDescent="0.2">
      <c r="A154" s="163"/>
      <c r="B154" s="163"/>
      <c r="C154" s="172"/>
      <c r="D154" s="163"/>
      <c r="E154" s="163"/>
      <c r="F154" s="173"/>
      <c r="G154" s="173"/>
      <c r="H154" s="168"/>
      <c r="J154" s="14"/>
    </row>
    <row r="155" spans="1:10" x14ac:dyDescent="0.2">
      <c r="A155" s="163"/>
      <c r="B155" s="163"/>
      <c r="C155" s="164" t="s">
        <v>166</v>
      </c>
      <c r="D155" s="163"/>
      <c r="E155" s="163"/>
      <c r="F155" s="173"/>
      <c r="G155" s="173"/>
      <c r="H155" s="168"/>
      <c r="J155" s="14"/>
    </row>
    <row r="156" spans="1:10" x14ac:dyDescent="0.2">
      <c r="A156" s="163"/>
      <c r="B156" s="163"/>
      <c r="C156" s="164" t="s">
        <v>150</v>
      </c>
      <c r="D156" s="163"/>
      <c r="E156" s="163" t="s">
        <v>151</v>
      </c>
      <c r="F156" s="174" t="s">
        <v>153</v>
      </c>
      <c r="G156" s="171">
        <v>0</v>
      </c>
      <c r="H156" s="168"/>
      <c r="J156" s="14"/>
    </row>
    <row r="157" spans="1:10" x14ac:dyDescent="0.2">
      <c r="A157" s="163"/>
      <c r="B157" s="163"/>
      <c r="C157" s="172"/>
      <c r="D157" s="163"/>
      <c r="E157" s="163"/>
      <c r="F157" s="173"/>
      <c r="G157" s="173"/>
      <c r="H157" s="168"/>
      <c r="J157" s="14"/>
    </row>
    <row r="158" spans="1:10" x14ac:dyDescent="0.2">
      <c r="A158" s="163"/>
      <c r="B158" s="163"/>
      <c r="C158" s="164" t="s">
        <v>167</v>
      </c>
      <c r="D158" s="163"/>
      <c r="E158" s="163"/>
      <c r="F158" s="173"/>
      <c r="G158" s="173"/>
      <c r="H158" s="168"/>
      <c r="J158" s="14"/>
    </row>
    <row r="159" spans="1:10" x14ac:dyDescent="0.2">
      <c r="A159" s="165">
        <v>1</v>
      </c>
      <c r="B159" s="166" t="s">
        <v>757</v>
      </c>
      <c r="C159" s="166" t="s">
        <v>1002</v>
      </c>
      <c r="D159" s="166" t="s">
        <v>660</v>
      </c>
      <c r="E159" s="167">
        <v>2500000</v>
      </c>
      <c r="F159" s="168">
        <v>2401</v>
      </c>
      <c r="G159" s="169">
        <v>2.8294980000000001E-2</v>
      </c>
      <c r="H159" s="168">
        <v>7</v>
      </c>
      <c r="J159" s="14"/>
    </row>
    <row r="160" spans="1:10" x14ac:dyDescent="0.2">
      <c r="A160" s="163"/>
      <c r="B160" s="163"/>
      <c r="C160" s="164" t="s">
        <v>150</v>
      </c>
      <c r="D160" s="163"/>
      <c r="E160" s="163" t="s">
        <v>151</v>
      </c>
      <c r="F160" s="170">
        <v>2401</v>
      </c>
      <c r="G160" s="171">
        <v>2.8294980000000001E-2</v>
      </c>
      <c r="H160" s="168"/>
      <c r="J160" s="14"/>
    </row>
    <row r="161" spans="1:10" x14ac:dyDescent="0.2">
      <c r="A161" s="163"/>
      <c r="B161" s="163"/>
      <c r="C161" s="172"/>
      <c r="D161" s="163"/>
      <c r="E161" s="163"/>
      <c r="F161" s="173"/>
      <c r="G161" s="173"/>
      <c r="H161" s="168"/>
      <c r="J161" s="14"/>
    </row>
    <row r="162" spans="1:10" x14ac:dyDescent="0.2">
      <c r="A162" s="163"/>
      <c r="B162" s="163"/>
      <c r="C162" s="164" t="s">
        <v>168</v>
      </c>
      <c r="D162" s="163"/>
      <c r="E162" s="163"/>
      <c r="F162" s="173"/>
      <c r="G162" s="173"/>
      <c r="H162" s="168"/>
      <c r="J162" s="14"/>
    </row>
    <row r="163" spans="1:10" x14ac:dyDescent="0.2">
      <c r="A163" s="165">
        <v>1</v>
      </c>
      <c r="B163" s="166"/>
      <c r="C163" s="166" t="s">
        <v>169</v>
      </c>
      <c r="D163" s="166"/>
      <c r="E163" s="175"/>
      <c r="F163" s="168">
        <v>2021.4964594999999</v>
      </c>
      <c r="G163" s="169">
        <v>2.3822659999999999E-2</v>
      </c>
      <c r="H163" s="176">
        <v>6.6416448321270405</v>
      </c>
      <c r="J163" s="14"/>
    </row>
    <row r="164" spans="1:10" x14ac:dyDescent="0.2">
      <c r="A164" s="163"/>
      <c r="B164" s="163"/>
      <c r="C164" s="164" t="s">
        <v>150</v>
      </c>
      <c r="D164" s="163"/>
      <c r="E164" s="163" t="s">
        <v>151</v>
      </c>
      <c r="F164" s="170">
        <v>2021.4964594999999</v>
      </c>
      <c r="G164" s="171">
        <v>2.3822659999999999E-2</v>
      </c>
      <c r="H164" s="168"/>
      <c r="J164" s="14"/>
    </row>
    <row r="165" spans="1:10" x14ac:dyDescent="0.2">
      <c r="A165" s="163"/>
      <c r="B165" s="163"/>
      <c r="C165" s="172"/>
      <c r="D165" s="163"/>
      <c r="E165" s="163"/>
      <c r="F165" s="173"/>
      <c r="G165" s="173"/>
      <c r="H165" s="168"/>
      <c r="J165" s="14"/>
    </row>
    <row r="166" spans="1:10" x14ac:dyDescent="0.2">
      <c r="A166" s="163"/>
      <c r="B166" s="163"/>
      <c r="C166" s="164" t="s">
        <v>170</v>
      </c>
      <c r="D166" s="163"/>
      <c r="E166" s="163"/>
      <c r="F166" s="170">
        <v>4422.4964595000001</v>
      </c>
      <c r="G166" s="171">
        <v>5.211764E-2</v>
      </c>
      <c r="H166" s="168"/>
      <c r="J166" s="14"/>
    </row>
    <row r="167" spans="1:10" x14ac:dyDescent="0.2">
      <c r="A167" s="163"/>
      <c r="B167" s="163"/>
      <c r="C167" s="173"/>
      <c r="D167" s="163"/>
      <c r="E167" s="163"/>
      <c r="F167" s="163"/>
      <c r="G167" s="163"/>
      <c r="H167" s="168"/>
      <c r="J167" s="14"/>
    </row>
    <row r="168" spans="1:10" x14ac:dyDescent="0.2">
      <c r="A168" s="163"/>
      <c r="B168" s="163"/>
      <c r="C168" s="164" t="s">
        <v>171</v>
      </c>
      <c r="D168" s="163"/>
      <c r="E168" s="163"/>
      <c r="F168" s="163"/>
      <c r="G168" s="163"/>
      <c r="H168" s="168"/>
      <c r="J168" s="14"/>
    </row>
    <row r="169" spans="1:10" x14ac:dyDescent="0.2">
      <c r="A169" s="163"/>
      <c r="B169" s="163"/>
      <c r="C169" s="164" t="s">
        <v>172</v>
      </c>
      <c r="D169" s="163"/>
      <c r="E169" s="163"/>
      <c r="F169" s="163"/>
      <c r="G169" s="163"/>
      <c r="H169" s="168"/>
      <c r="J169" s="14"/>
    </row>
    <row r="170" spans="1:10" x14ac:dyDescent="0.2">
      <c r="A170" s="163"/>
      <c r="B170" s="163"/>
      <c r="C170" s="164" t="s">
        <v>150</v>
      </c>
      <c r="D170" s="163"/>
      <c r="E170" s="163" t="s">
        <v>151</v>
      </c>
      <c r="F170" s="174" t="s">
        <v>153</v>
      </c>
      <c r="G170" s="171">
        <v>0</v>
      </c>
      <c r="H170" s="168"/>
      <c r="J170" s="14"/>
    </row>
    <row r="171" spans="1:10" x14ac:dyDescent="0.2">
      <c r="A171" s="163"/>
      <c r="B171" s="163"/>
      <c r="C171" s="172"/>
      <c r="D171" s="163"/>
      <c r="E171" s="163"/>
      <c r="F171" s="173"/>
      <c r="G171" s="173"/>
      <c r="H171" s="168"/>
      <c r="J171" s="14"/>
    </row>
    <row r="172" spans="1:10" x14ac:dyDescent="0.2">
      <c r="A172" s="163"/>
      <c r="B172" s="163"/>
      <c r="C172" s="164" t="s">
        <v>175</v>
      </c>
      <c r="D172" s="163"/>
      <c r="E172" s="163"/>
      <c r="F172" s="163"/>
      <c r="G172" s="163"/>
      <c r="H172" s="168"/>
      <c r="J172" s="14"/>
    </row>
    <row r="173" spans="1:10" x14ac:dyDescent="0.2">
      <c r="A173" s="163"/>
      <c r="B173" s="163"/>
      <c r="C173" s="164" t="s">
        <v>176</v>
      </c>
      <c r="D173" s="163"/>
      <c r="E173" s="163"/>
      <c r="F173" s="163"/>
      <c r="G173" s="163"/>
      <c r="H173" s="168"/>
      <c r="J173" s="14"/>
    </row>
    <row r="174" spans="1:10" x14ac:dyDescent="0.2">
      <c r="A174" s="163"/>
      <c r="B174" s="163"/>
      <c r="C174" s="164" t="s">
        <v>150</v>
      </c>
      <c r="D174" s="163"/>
      <c r="E174" s="163" t="s">
        <v>151</v>
      </c>
      <c r="F174" s="174" t="s">
        <v>153</v>
      </c>
      <c r="G174" s="171">
        <v>0</v>
      </c>
      <c r="H174" s="168"/>
      <c r="J174" s="14"/>
    </row>
    <row r="175" spans="1:10" x14ac:dyDescent="0.2">
      <c r="A175" s="163"/>
      <c r="B175" s="163"/>
      <c r="C175" s="172"/>
      <c r="D175" s="163"/>
      <c r="E175" s="163"/>
      <c r="F175" s="173"/>
      <c r="G175" s="173"/>
      <c r="H175" s="168"/>
      <c r="J175" s="14"/>
    </row>
    <row r="176" spans="1:10" ht="25.5" x14ac:dyDescent="0.2">
      <c r="A176" s="163"/>
      <c r="B176" s="163"/>
      <c r="C176" s="164" t="s">
        <v>177</v>
      </c>
      <c r="D176" s="163"/>
      <c r="E176" s="163"/>
      <c r="F176" s="173"/>
      <c r="G176" s="173"/>
      <c r="H176" s="168"/>
      <c r="J176" s="14"/>
    </row>
    <row r="177" spans="1:17" x14ac:dyDescent="0.2">
      <c r="A177" s="163"/>
      <c r="B177" s="163"/>
      <c r="C177" s="164" t="s">
        <v>150</v>
      </c>
      <c r="D177" s="163"/>
      <c r="E177" s="163" t="s">
        <v>151</v>
      </c>
      <c r="F177" s="174" t="s">
        <v>153</v>
      </c>
      <c r="G177" s="171">
        <v>0</v>
      </c>
      <c r="H177" s="168"/>
      <c r="J177" s="14"/>
    </row>
    <row r="178" spans="1:17" x14ac:dyDescent="0.2">
      <c r="A178" s="163"/>
      <c r="B178" s="163"/>
      <c r="C178" s="172"/>
      <c r="D178" s="163"/>
      <c r="E178" s="163"/>
      <c r="F178" s="173"/>
      <c r="G178" s="173"/>
      <c r="H178" s="168"/>
      <c r="J178" s="14"/>
    </row>
    <row r="179" spans="1:17" x14ac:dyDescent="0.2">
      <c r="A179" s="175"/>
      <c r="B179" s="166"/>
      <c r="C179" s="166" t="s">
        <v>700</v>
      </c>
      <c r="D179" s="166"/>
      <c r="E179" s="175"/>
      <c r="F179" s="168">
        <v>2709.5278435999999</v>
      </c>
      <c r="G179" s="169">
        <v>3.1930880496907725E-2</v>
      </c>
      <c r="H179" s="168"/>
      <c r="J179" s="14"/>
    </row>
    <row r="180" spans="1:17" x14ac:dyDescent="0.2">
      <c r="A180" s="175"/>
      <c r="B180" s="166"/>
      <c r="C180" s="166" t="s">
        <v>1185</v>
      </c>
      <c r="D180" s="166"/>
      <c r="E180" s="175"/>
      <c r="F180" s="168">
        <f>36005.33294598-35950.494675</f>
        <v>54.838270979998924</v>
      </c>
      <c r="G180" s="169">
        <v>6.4625070432673096E-4</v>
      </c>
      <c r="H180" s="168"/>
      <c r="J180" s="14"/>
    </row>
    <row r="181" spans="1:17" x14ac:dyDescent="0.2">
      <c r="A181" s="172"/>
      <c r="B181" s="172"/>
      <c r="C181" s="164" t="s">
        <v>179</v>
      </c>
      <c r="D181" s="173"/>
      <c r="E181" s="173"/>
      <c r="F181" s="170">
        <v>84856.032825728005</v>
      </c>
      <c r="G181" s="178">
        <v>1.0000000412012344</v>
      </c>
      <c r="H181" s="168"/>
      <c r="J181" s="14"/>
    </row>
    <row r="182" spans="1:17" ht="14.1" customHeight="1" x14ac:dyDescent="0.2">
      <c r="A182" s="13"/>
      <c r="B182" s="13"/>
      <c r="C182" s="13"/>
      <c r="D182" s="179"/>
      <c r="E182" s="179"/>
      <c r="F182" s="179"/>
      <c r="G182" s="179"/>
      <c r="J182" s="14"/>
    </row>
    <row r="183" spans="1:17" ht="12.75" customHeight="1" x14ac:dyDescent="0.2">
      <c r="A183" s="13"/>
      <c r="B183" s="270" t="s">
        <v>869</v>
      </c>
      <c r="C183" s="270"/>
      <c r="D183" s="270"/>
      <c r="E183" s="270"/>
      <c r="F183" s="270"/>
      <c r="G183" s="270"/>
      <c r="H183" s="270"/>
      <c r="J183" s="14"/>
    </row>
    <row r="184" spans="1:17" ht="14.1" customHeight="1" x14ac:dyDescent="0.2">
      <c r="A184" s="13"/>
      <c r="B184" s="270" t="s">
        <v>870</v>
      </c>
      <c r="C184" s="270"/>
      <c r="D184" s="270"/>
      <c r="E184" s="270"/>
      <c r="F184" s="270"/>
      <c r="G184" s="270"/>
      <c r="H184" s="270"/>
      <c r="J184" s="14"/>
    </row>
    <row r="185" spans="1:17" ht="17.100000000000001" customHeight="1" x14ac:dyDescent="0.2">
      <c r="A185" s="13"/>
      <c r="B185" s="270" t="s">
        <v>871</v>
      </c>
      <c r="C185" s="270"/>
      <c r="D185" s="270"/>
      <c r="E185" s="270"/>
      <c r="F185" s="270"/>
      <c r="G185" s="270"/>
      <c r="H185" s="270"/>
      <c r="J185" s="14"/>
    </row>
    <row r="186" spans="1:17" s="16" customFormat="1" ht="66.75" customHeight="1" x14ac:dyDescent="0.25">
      <c r="A186" s="15"/>
      <c r="B186" s="271" t="s">
        <v>872</v>
      </c>
      <c r="C186" s="271"/>
      <c r="D186" s="271"/>
      <c r="E186" s="271"/>
      <c r="F186" s="271"/>
      <c r="G186" s="271"/>
      <c r="H186" s="271"/>
      <c r="I186"/>
      <c r="J186" s="14"/>
      <c r="K186"/>
      <c r="L186"/>
      <c r="M186"/>
      <c r="N186"/>
      <c r="O186"/>
      <c r="P186"/>
      <c r="Q186"/>
    </row>
    <row r="187" spans="1:17" ht="12.75" customHeight="1" x14ac:dyDescent="0.2">
      <c r="A187" s="13"/>
      <c r="B187" s="270" t="s">
        <v>873</v>
      </c>
      <c r="C187" s="270"/>
      <c r="D187" s="270"/>
      <c r="E187" s="270"/>
      <c r="F187" s="270"/>
      <c r="G187" s="270"/>
      <c r="H187" s="270"/>
      <c r="J187" s="14"/>
    </row>
    <row r="188" spans="1:17" ht="14.1" customHeight="1" x14ac:dyDescent="0.2">
      <c r="A188" s="13"/>
      <c r="B188" s="13"/>
      <c r="C188" s="13"/>
      <c r="D188" s="179"/>
      <c r="E188" s="179"/>
      <c r="F188" s="179"/>
      <c r="G188" s="179"/>
      <c r="J188" s="14"/>
    </row>
    <row r="189" spans="1:17" ht="14.1" customHeight="1" x14ac:dyDescent="0.2">
      <c r="A189" s="13"/>
      <c r="B189" s="279" t="s">
        <v>180</v>
      </c>
      <c r="C189" s="280"/>
      <c r="D189" s="281"/>
      <c r="E189" s="188"/>
      <c r="F189" s="179"/>
      <c r="G189" s="179"/>
      <c r="J189" s="14"/>
    </row>
    <row r="190" spans="1:17" ht="29.1" customHeight="1" x14ac:dyDescent="0.2">
      <c r="A190" s="13"/>
      <c r="B190" s="265" t="s">
        <v>181</v>
      </c>
      <c r="C190" s="266"/>
      <c r="D190" s="180" t="s">
        <v>182</v>
      </c>
      <c r="E190" s="188"/>
      <c r="F190" s="179"/>
      <c r="G190" s="179"/>
      <c r="J190" s="14"/>
    </row>
    <row r="191" spans="1:17" ht="17.100000000000001" customHeight="1" x14ac:dyDescent="0.2">
      <c r="A191" s="13"/>
      <c r="B191" s="265" t="s">
        <v>183</v>
      </c>
      <c r="C191" s="266"/>
      <c r="D191" s="180" t="s">
        <v>182</v>
      </c>
      <c r="E191" s="188"/>
      <c r="F191" s="179"/>
      <c r="G191" s="179"/>
      <c r="J191" s="14"/>
    </row>
    <row r="192" spans="1:17" ht="17.100000000000001" customHeight="1" x14ac:dyDescent="0.2">
      <c r="A192" s="13"/>
      <c r="B192" s="265" t="s">
        <v>184</v>
      </c>
      <c r="C192" s="266"/>
      <c r="D192" s="181" t="s">
        <v>151</v>
      </c>
      <c r="E192" s="188"/>
      <c r="F192" s="179"/>
      <c r="G192" s="179"/>
      <c r="J192" s="14"/>
    </row>
    <row r="193" spans="1:10" x14ac:dyDescent="0.2">
      <c r="A193" s="17"/>
      <c r="B193" s="18" t="s">
        <v>151</v>
      </c>
      <c r="C193" s="18" t="s">
        <v>874</v>
      </c>
      <c r="D193" s="18" t="s">
        <v>185</v>
      </c>
      <c r="E193" s="17"/>
      <c r="F193" s="17"/>
      <c r="G193" s="17"/>
      <c r="H193" s="17"/>
      <c r="J193" s="14"/>
    </row>
    <row r="194" spans="1:10" ht="18" customHeight="1" x14ac:dyDescent="0.2">
      <c r="A194" s="17"/>
      <c r="B194" s="182" t="s">
        <v>186</v>
      </c>
      <c r="C194" s="18" t="s">
        <v>187</v>
      </c>
      <c r="D194" s="18" t="s">
        <v>188</v>
      </c>
      <c r="E194" s="17"/>
      <c r="F194" s="17"/>
      <c r="G194" s="17"/>
      <c r="J194" s="14"/>
    </row>
    <row r="195" spans="1:10" ht="17.100000000000001" customHeight="1" x14ac:dyDescent="0.2">
      <c r="A195" s="17"/>
      <c r="B195" s="183" t="s">
        <v>189</v>
      </c>
      <c r="C195" s="184">
        <v>72.2834</v>
      </c>
      <c r="D195" s="184">
        <v>72.554000000000002</v>
      </c>
      <c r="E195" s="17"/>
      <c r="F195" s="159"/>
      <c r="G195" s="189"/>
      <c r="J195" s="14"/>
    </row>
    <row r="196" spans="1:10" ht="29.1" customHeight="1" x14ac:dyDescent="0.2">
      <c r="A196" s="17"/>
      <c r="B196" s="183" t="s">
        <v>1201</v>
      </c>
      <c r="C196" s="184">
        <v>16.024000000000001</v>
      </c>
      <c r="D196" s="184">
        <v>16.0839</v>
      </c>
      <c r="E196" s="17"/>
      <c r="F196" s="159"/>
      <c r="G196" s="189"/>
      <c r="J196" s="14"/>
    </row>
    <row r="197" spans="1:10" ht="29.1" customHeight="1" x14ac:dyDescent="0.2">
      <c r="A197" s="17"/>
      <c r="B197" s="183" t="s">
        <v>881</v>
      </c>
      <c r="C197" s="184">
        <v>23.801200000000001</v>
      </c>
      <c r="D197" s="184">
        <v>23.8903</v>
      </c>
      <c r="E197" s="17"/>
      <c r="F197" s="159"/>
      <c r="G197" s="189"/>
      <c r="J197" s="14"/>
    </row>
    <row r="198" spans="1:10" ht="17.100000000000001" customHeight="1" x14ac:dyDescent="0.2">
      <c r="A198" s="17"/>
      <c r="B198" s="183" t="s">
        <v>191</v>
      </c>
      <c r="C198" s="184">
        <v>63.464300000000001</v>
      </c>
      <c r="D198" s="184">
        <v>63.612099999999998</v>
      </c>
      <c r="E198" s="17"/>
      <c r="F198" s="159"/>
      <c r="G198" s="189"/>
      <c r="J198" s="14"/>
    </row>
    <row r="199" spans="1:10" ht="29.1" customHeight="1" x14ac:dyDescent="0.2">
      <c r="A199" s="17"/>
      <c r="B199" s="183" t="s">
        <v>1202</v>
      </c>
      <c r="C199" s="184">
        <v>15.222899999999999</v>
      </c>
      <c r="D199" s="184">
        <v>15.2584</v>
      </c>
      <c r="E199" s="17"/>
      <c r="F199" s="159"/>
      <c r="G199" s="189"/>
      <c r="J199" s="14"/>
    </row>
    <row r="200" spans="1:10" ht="29.1" customHeight="1" x14ac:dyDescent="0.2">
      <c r="A200" s="17"/>
      <c r="B200" s="183" t="s">
        <v>883</v>
      </c>
      <c r="C200" s="184">
        <v>16.705500000000001</v>
      </c>
      <c r="D200" s="184">
        <v>16.744399999999999</v>
      </c>
      <c r="E200" s="17"/>
      <c r="F200" s="159"/>
      <c r="G200" s="189"/>
      <c r="J200" s="14"/>
    </row>
    <row r="201" spans="1:10" ht="14.1" customHeight="1" x14ac:dyDescent="0.2">
      <c r="A201" s="17"/>
      <c r="B201" s="17"/>
      <c r="C201" s="17"/>
      <c r="D201" s="17"/>
      <c r="E201" s="17"/>
      <c r="F201" s="17"/>
      <c r="G201" s="17"/>
    </row>
    <row r="202" spans="1:10" ht="17.100000000000001" customHeight="1" x14ac:dyDescent="0.2">
      <c r="A202" s="17"/>
      <c r="B202" s="265" t="s">
        <v>877</v>
      </c>
      <c r="C202" s="266"/>
      <c r="D202" s="180" t="s">
        <v>182</v>
      </c>
      <c r="E202" s="17"/>
      <c r="F202" s="17"/>
      <c r="G202" s="17"/>
    </row>
    <row r="203" spans="1:10" ht="14.1" customHeight="1" x14ac:dyDescent="0.2">
      <c r="A203" s="17"/>
      <c r="B203" s="159"/>
      <c r="C203" s="159"/>
      <c r="D203" s="17"/>
      <c r="E203" s="17"/>
      <c r="F203" s="17"/>
      <c r="G203" s="17"/>
    </row>
    <row r="204" spans="1:10" ht="29.1" customHeight="1" x14ac:dyDescent="0.2">
      <c r="A204" s="17"/>
      <c r="B204" s="265" t="s">
        <v>194</v>
      </c>
      <c r="C204" s="266"/>
      <c r="D204" s="203" t="s">
        <v>988</v>
      </c>
      <c r="E204" s="190"/>
      <c r="F204" s="17"/>
      <c r="G204" s="17"/>
    </row>
    <row r="205" spans="1:10" ht="29.1" customHeight="1" x14ac:dyDescent="0.2">
      <c r="A205" s="17"/>
      <c r="B205" s="265" t="s">
        <v>195</v>
      </c>
      <c r="C205" s="266"/>
      <c r="D205" s="180" t="s">
        <v>182</v>
      </c>
      <c r="E205" s="190"/>
      <c r="F205" s="17"/>
      <c r="G205" s="17"/>
    </row>
    <row r="206" spans="1:10" ht="17.100000000000001" customHeight="1" x14ac:dyDescent="0.2">
      <c r="A206" s="17"/>
      <c r="B206" s="265" t="s">
        <v>196</v>
      </c>
      <c r="C206" s="266"/>
      <c r="D206" s="180" t="s">
        <v>182</v>
      </c>
      <c r="E206" s="190"/>
      <c r="F206" s="17"/>
      <c r="G206" s="17"/>
    </row>
    <row r="207" spans="1:10" ht="17.100000000000001" customHeight="1" x14ac:dyDescent="0.2">
      <c r="A207" s="17"/>
      <c r="B207" s="265" t="s">
        <v>197</v>
      </c>
      <c r="C207" s="266"/>
      <c r="D207" s="185">
        <v>4.5257574600272923</v>
      </c>
      <c r="E207" s="17"/>
      <c r="F207" s="159"/>
      <c r="G207" s="189"/>
    </row>
    <row r="209" spans="2:4" x14ac:dyDescent="0.2">
      <c r="B209" s="294" t="s">
        <v>971</v>
      </c>
      <c r="C209" s="295"/>
      <c r="D209" s="296"/>
    </row>
    <row r="210" spans="2:4" ht="25.5" x14ac:dyDescent="0.2">
      <c r="B210" s="297" t="s">
        <v>972</v>
      </c>
      <c r="C210" s="297"/>
      <c r="D210" s="220" t="s">
        <v>731</v>
      </c>
    </row>
    <row r="211" spans="2:4" x14ac:dyDescent="0.2">
      <c r="B211" s="297" t="s">
        <v>973</v>
      </c>
      <c r="C211" s="297"/>
      <c r="D211" s="227"/>
    </row>
    <row r="212" spans="2:4" x14ac:dyDescent="0.2">
      <c r="B212" s="298"/>
      <c r="C212" s="299"/>
      <c r="D212" s="221"/>
    </row>
    <row r="213" spans="2:4" x14ac:dyDescent="0.2">
      <c r="B213" s="297" t="s">
        <v>974</v>
      </c>
      <c r="C213" s="297"/>
      <c r="D213" s="222">
        <v>7.1597318626014133</v>
      </c>
    </row>
    <row r="214" spans="2:4" x14ac:dyDescent="0.2">
      <c r="B214" s="298"/>
      <c r="C214" s="299"/>
      <c r="D214" s="221"/>
    </row>
    <row r="215" spans="2:4" x14ac:dyDescent="0.2">
      <c r="B215" s="297" t="s">
        <v>975</v>
      </c>
      <c r="C215" s="297"/>
      <c r="D215" s="222">
        <v>1.2265734321623194</v>
      </c>
    </row>
    <row r="216" spans="2:4" x14ac:dyDescent="0.2">
      <c r="B216" s="297" t="s">
        <v>976</v>
      </c>
      <c r="C216" s="297"/>
      <c r="D216" s="222">
        <v>1.3457246526318278</v>
      </c>
    </row>
    <row r="217" spans="2:4" x14ac:dyDescent="0.2">
      <c r="B217" s="298"/>
      <c r="C217" s="299"/>
      <c r="D217" s="221"/>
    </row>
    <row r="218" spans="2:4" x14ac:dyDescent="0.2">
      <c r="B218" s="297" t="s">
        <v>977</v>
      </c>
      <c r="C218" s="297"/>
      <c r="D218" s="224" t="s">
        <v>981</v>
      </c>
    </row>
    <row r="219" spans="2:4" ht="12.75" customHeight="1" x14ac:dyDescent="0.2">
      <c r="B219" s="298" t="s">
        <v>978</v>
      </c>
      <c r="C219" s="300"/>
      <c r="D219" s="299"/>
    </row>
  </sheetData>
  <mergeCells count="28">
    <mergeCell ref="B216:C216"/>
    <mergeCell ref="B217:C217"/>
    <mergeCell ref="B218:C218"/>
    <mergeCell ref="B219:D219"/>
    <mergeCell ref="B211:C211"/>
    <mergeCell ref="B212:C212"/>
    <mergeCell ref="B213:C213"/>
    <mergeCell ref="B214:C214"/>
    <mergeCell ref="B215:C215"/>
    <mergeCell ref="B209:D209"/>
    <mergeCell ref="B210:C210"/>
    <mergeCell ref="B207:C207"/>
    <mergeCell ref="B202:C202"/>
    <mergeCell ref="B204:C204"/>
    <mergeCell ref="B205:C205"/>
    <mergeCell ref="B206:C206"/>
    <mergeCell ref="A1:H1"/>
    <mergeCell ref="A2:H2"/>
    <mergeCell ref="A3:H3"/>
    <mergeCell ref="B191:C191"/>
    <mergeCell ref="B192:C192"/>
    <mergeCell ref="B189:D189"/>
    <mergeCell ref="B190:C190"/>
    <mergeCell ref="B183:H183"/>
    <mergeCell ref="B184:H184"/>
    <mergeCell ref="B185:H185"/>
    <mergeCell ref="B186:H186"/>
    <mergeCell ref="B187:H187"/>
  </mergeCells>
  <hyperlinks>
    <hyperlink ref="I1" location="Index!B19" display="Index" xr:uid="{A53B6E2A-B9CA-4431-94B9-ED947D6DB21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7C854-D6DA-44A7-8B87-5A6A1D306D22}">
  <sheetPr>
    <outlinePr summaryBelow="0" summaryRight="0"/>
  </sheetPr>
  <dimension ref="A1:Q155"/>
  <sheetViews>
    <sheetView showGridLines="0" workbookViewId="0">
      <selection activeCell="B139" sqref="B139:D154"/>
    </sheetView>
  </sheetViews>
  <sheetFormatPr defaultRowHeight="12.75" x14ac:dyDescent="0.2"/>
  <cols>
    <col min="1" max="1" width="6.85546875" customWidth="1"/>
    <col min="2" max="2" width="20.5703125" customWidth="1"/>
    <col min="3" max="3" width="38.85546875" customWidth="1"/>
    <col min="4" max="4" width="17.85546875" customWidth="1"/>
    <col min="5" max="5" width="19.140625" customWidth="1"/>
    <col min="6" max="6" width="20.140625" customWidth="1"/>
    <col min="7" max="7" width="16.42578125" customWidth="1"/>
    <col min="9" max="9" width="5.7109375" bestFit="1" customWidth="1"/>
    <col min="10" max="10" width="50.7109375" style="63" customWidth="1"/>
  </cols>
  <sheetData>
    <row r="1" spans="1:10" ht="15" x14ac:dyDescent="0.2">
      <c r="A1" s="264" t="s">
        <v>0</v>
      </c>
      <c r="B1" s="264"/>
      <c r="C1" s="264"/>
      <c r="D1" s="264"/>
      <c r="E1" s="264"/>
      <c r="F1" s="264"/>
      <c r="G1" s="264"/>
      <c r="H1" s="264"/>
      <c r="I1" s="60" t="s">
        <v>1044</v>
      </c>
      <c r="J1" s="14"/>
    </row>
    <row r="2" spans="1:10" ht="15" x14ac:dyDescent="0.2">
      <c r="A2" s="264" t="s">
        <v>1</v>
      </c>
      <c r="B2" s="264"/>
      <c r="C2" s="264"/>
      <c r="D2" s="264"/>
      <c r="E2" s="264"/>
      <c r="F2" s="264"/>
      <c r="G2" s="264"/>
      <c r="H2" s="264"/>
      <c r="J2" s="61" t="s">
        <v>1045</v>
      </c>
    </row>
    <row r="3" spans="1:10" ht="15" x14ac:dyDescent="0.2">
      <c r="A3" s="264" t="s">
        <v>863</v>
      </c>
      <c r="B3" s="264"/>
      <c r="C3" s="264"/>
      <c r="D3" s="264"/>
      <c r="E3" s="264"/>
      <c r="F3" s="264"/>
      <c r="G3" s="264"/>
      <c r="H3" s="264"/>
      <c r="J3" s="14"/>
    </row>
    <row r="4" spans="1:10" s="8" customFormat="1" ht="15"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x14ac:dyDescent="0.2">
      <c r="A6" s="163"/>
      <c r="B6" s="163"/>
      <c r="C6" s="164" t="s">
        <v>8</v>
      </c>
      <c r="D6" s="163"/>
      <c r="E6" s="163"/>
      <c r="F6" s="163"/>
      <c r="G6" s="163"/>
      <c r="H6" s="12"/>
      <c r="J6" s="14"/>
    </row>
    <row r="7" spans="1:10" x14ac:dyDescent="0.2">
      <c r="A7" s="165">
        <v>1</v>
      </c>
      <c r="B7" s="166" t="s">
        <v>9</v>
      </c>
      <c r="C7" s="166" t="s">
        <v>10</v>
      </c>
      <c r="D7" s="166" t="s">
        <v>11</v>
      </c>
      <c r="E7" s="167">
        <v>210000</v>
      </c>
      <c r="F7" s="168">
        <v>7705.53</v>
      </c>
      <c r="G7" s="169">
        <v>7.7181219999999995E-2</v>
      </c>
      <c r="H7" s="12"/>
      <c r="J7" s="14"/>
    </row>
    <row r="8" spans="1:10" x14ac:dyDescent="0.2">
      <c r="A8" s="165">
        <v>2</v>
      </c>
      <c r="B8" s="166" t="s">
        <v>12</v>
      </c>
      <c r="C8" s="166" t="s">
        <v>13</v>
      </c>
      <c r="D8" s="166" t="s">
        <v>14</v>
      </c>
      <c r="E8" s="167">
        <v>219000</v>
      </c>
      <c r="F8" s="168">
        <v>6265.152</v>
      </c>
      <c r="G8" s="169">
        <v>6.2753900000000001E-2</v>
      </c>
      <c r="H8" s="12"/>
      <c r="J8" s="14"/>
    </row>
    <row r="9" spans="1:10" x14ac:dyDescent="0.2">
      <c r="A9" s="165">
        <v>3</v>
      </c>
      <c r="B9" s="166" t="s">
        <v>15</v>
      </c>
      <c r="C9" s="166" t="s">
        <v>16</v>
      </c>
      <c r="D9" s="166" t="s">
        <v>17</v>
      </c>
      <c r="E9" s="167">
        <v>442000</v>
      </c>
      <c r="F9" s="168">
        <v>6067.5550000000003</v>
      </c>
      <c r="G9" s="169">
        <v>6.0774710000000003E-2</v>
      </c>
      <c r="H9" s="12"/>
      <c r="J9" s="14"/>
    </row>
    <row r="10" spans="1:10" x14ac:dyDescent="0.2">
      <c r="A10" s="165">
        <v>4</v>
      </c>
      <c r="B10" s="166" t="s">
        <v>18</v>
      </c>
      <c r="C10" s="166" t="s">
        <v>19</v>
      </c>
      <c r="D10" s="166" t="s">
        <v>20</v>
      </c>
      <c r="E10" s="167">
        <v>1570000</v>
      </c>
      <c r="F10" s="168">
        <v>5636.3</v>
      </c>
      <c r="G10" s="169">
        <v>5.6455110000000003E-2</v>
      </c>
      <c r="H10" s="12"/>
      <c r="J10" s="14"/>
    </row>
    <row r="11" spans="1:10" x14ac:dyDescent="0.2">
      <c r="A11" s="165">
        <v>5</v>
      </c>
      <c r="B11" s="166" t="s">
        <v>21</v>
      </c>
      <c r="C11" s="166" t="s">
        <v>22</v>
      </c>
      <c r="D11" s="166" t="s">
        <v>23</v>
      </c>
      <c r="E11" s="167">
        <v>1150000</v>
      </c>
      <c r="F11" s="168">
        <v>3403.4250000000002</v>
      </c>
      <c r="G11" s="169">
        <v>3.4089870000000001E-2</v>
      </c>
      <c r="H11" s="12"/>
      <c r="J11" s="14"/>
    </row>
    <row r="12" spans="1:10" ht="25.5" x14ac:dyDescent="0.2">
      <c r="A12" s="165">
        <v>6</v>
      </c>
      <c r="B12" s="166" t="s">
        <v>24</v>
      </c>
      <c r="C12" s="166" t="s">
        <v>25</v>
      </c>
      <c r="D12" s="166" t="s">
        <v>26</v>
      </c>
      <c r="E12" s="167">
        <v>28000</v>
      </c>
      <c r="F12" s="168">
        <v>2776.34</v>
      </c>
      <c r="G12" s="169">
        <v>2.780877E-2</v>
      </c>
      <c r="H12" s="12"/>
      <c r="J12" s="62"/>
    </row>
    <row r="13" spans="1:10" x14ac:dyDescent="0.2">
      <c r="A13" s="165">
        <v>7</v>
      </c>
      <c r="B13" s="166" t="s">
        <v>27</v>
      </c>
      <c r="C13" s="166" t="s">
        <v>28</v>
      </c>
      <c r="D13" s="166" t="s">
        <v>20</v>
      </c>
      <c r="E13" s="167">
        <v>855000</v>
      </c>
      <c r="F13" s="168">
        <v>2650.5</v>
      </c>
      <c r="G13" s="169">
        <v>2.6548309999999999E-2</v>
      </c>
      <c r="H13" s="12"/>
      <c r="J13" s="14"/>
    </row>
    <row r="14" spans="1:10" x14ac:dyDescent="0.2">
      <c r="A14" s="165">
        <v>8</v>
      </c>
      <c r="B14" s="166" t="s">
        <v>29</v>
      </c>
      <c r="C14" s="166" t="s">
        <v>30</v>
      </c>
      <c r="D14" s="166" t="s">
        <v>31</v>
      </c>
      <c r="E14" s="167">
        <v>31000</v>
      </c>
      <c r="F14" s="168">
        <v>2578.5645</v>
      </c>
      <c r="G14" s="169">
        <v>2.5827780000000002E-2</v>
      </c>
      <c r="H14" s="12"/>
      <c r="J14" s="14"/>
    </row>
    <row r="15" spans="1:10" x14ac:dyDescent="0.2">
      <c r="A15" s="165">
        <v>9</v>
      </c>
      <c r="B15" s="166" t="s">
        <v>32</v>
      </c>
      <c r="C15" s="166" t="s">
        <v>33</v>
      </c>
      <c r="D15" s="166" t="s">
        <v>34</v>
      </c>
      <c r="E15" s="167">
        <v>44000</v>
      </c>
      <c r="F15" s="168">
        <v>2089.2739999999999</v>
      </c>
      <c r="G15" s="169">
        <v>2.0926879999999998E-2</v>
      </c>
      <c r="H15" s="12"/>
      <c r="J15" s="14" t="s">
        <v>1046</v>
      </c>
    </row>
    <row r="16" spans="1:10" x14ac:dyDescent="0.2">
      <c r="A16" s="165">
        <v>10</v>
      </c>
      <c r="B16" s="166" t="s">
        <v>35</v>
      </c>
      <c r="C16" s="166" t="s">
        <v>36</v>
      </c>
      <c r="D16" s="166" t="s">
        <v>23</v>
      </c>
      <c r="E16" s="167">
        <v>42000</v>
      </c>
      <c r="F16" s="168">
        <v>2089.0169999999998</v>
      </c>
      <c r="G16" s="169">
        <v>2.0924310000000002E-2</v>
      </c>
      <c r="H16" s="12"/>
      <c r="J16" s="14"/>
    </row>
    <row r="17" spans="1:10" x14ac:dyDescent="0.2">
      <c r="A17" s="165">
        <v>11</v>
      </c>
      <c r="B17" s="166" t="s">
        <v>37</v>
      </c>
      <c r="C17" s="166" t="s">
        <v>38</v>
      </c>
      <c r="D17" s="166" t="s">
        <v>31</v>
      </c>
      <c r="E17" s="167">
        <v>28000</v>
      </c>
      <c r="F17" s="168">
        <v>1951.0260000000001</v>
      </c>
      <c r="G17" s="169">
        <v>1.954214E-2</v>
      </c>
      <c r="H17" s="12"/>
      <c r="J17" s="14"/>
    </row>
    <row r="18" spans="1:10" x14ac:dyDescent="0.2">
      <c r="A18" s="165">
        <v>12</v>
      </c>
      <c r="B18" s="166" t="s">
        <v>39</v>
      </c>
      <c r="C18" s="166" t="s">
        <v>40</v>
      </c>
      <c r="D18" s="166" t="s">
        <v>11</v>
      </c>
      <c r="E18" s="167">
        <v>330000</v>
      </c>
      <c r="F18" s="168">
        <v>1709.07</v>
      </c>
      <c r="G18" s="169">
        <v>1.7118629999999999E-2</v>
      </c>
      <c r="H18" s="12"/>
      <c r="J18" s="14"/>
    </row>
    <row r="19" spans="1:10" x14ac:dyDescent="0.2">
      <c r="A19" s="165">
        <v>13</v>
      </c>
      <c r="B19" s="166" t="s">
        <v>41</v>
      </c>
      <c r="C19" s="166" t="s">
        <v>42</v>
      </c>
      <c r="D19" s="166" t="s">
        <v>34</v>
      </c>
      <c r="E19" s="167">
        <v>31400</v>
      </c>
      <c r="F19" s="168">
        <v>1669.1926000000001</v>
      </c>
      <c r="G19" s="169">
        <v>1.67192E-2</v>
      </c>
      <c r="H19" s="12"/>
      <c r="J19" s="14"/>
    </row>
    <row r="20" spans="1:10" x14ac:dyDescent="0.2">
      <c r="A20" s="165">
        <v>14</v>
      </c>
      <c r="B20" s="166" t="s">
        <v>43</v>
      </c>
      <c r="C20" s="166" t="s">
        <v>44</v>
      </c>
      <c r="D20" s="166" t="s">
        <v>17</v>
      </c>
      <c r="E20" s="167">
        <v>154421</v>
      </c>
      <c r="F20" s="168">
        <v>1580.3445139999999</v>
      </c>
      <c r="G20" s="169">
        <v>1.5829269999999999E-2</v>
      </c>
      <c r="H20" s="12"/>
      <c r="J20" s="14"/>
    </row>
    <row r="21" spans="1:10" x14ac:dyDescent="0.2">
      <c r="A21" s="165">
        <v>15</v>
      </c>
      <c r="B21" s="166" t="s">
        <v>45</v>
      </c>
      <c r="C21" s="166" t="s">
        <v>46</v>
      </c>
      <c r="D21" s="166" t="s">
        <v>47</v>
      </c>
      <c r="E21" s="167">
        <v>138000</v>
      </c>
      <c r="F21" s="168">
        <v>1547.049</v>
      </c>
      <c r="G21" s="169">
        <v>1.5495770000000001E-2</v>
      </c>
      <c r="H21" s="12"/>
      <c r="J21" s="14"/>
    </row>
    <row r="22" spans="1:10" ht="15" x14ac:dyDescent="0.2">
      <c r="A22" s="165">
        <v>16</v>
      </c>
      <c r="B22" s="166" t="s">
        <v>48</v>
      </c>
      <c r="C22" s="166" t="s">
        <v>49</v>
      </c>
      <c r="D22" s="166" t="s">
        <v>50</v>
      </c>
      <c r="E22" s="167">
        <v>580000</v>
      </c>
      <c r="F22" s="168">
        <v>1533.23</v>
      </c>
      <c r="G22" s="169">
        <v>1.535736E-2</v>
      </c>
      <c r="H22" s="12"/>
      <c r="J22" s="62"/>
    </row>
    <row r="23" spans="1:10" x14ac:dyDescent="0.2">
      <c r="A23" s="165">
        <v>17</v>
      </c>
      <c r="B23" s="166" t="s">
        <v>51</v>
      </c>
      <c r="C23" s="166" t="s">
        <v>52</v>
      </c>
      <c r="D23" s="166" t="s">
        <v>20</v>
      </c>
      <c r="E23" s="167">
        <v>350000</v>
      </c>
      <c r="F23" s="168">
        <v>1528.625</v>
      </c>
      <c r="G23" s="169">
        <v>1.531123E-2</v>
      </c>
      <c r="H23" s="12"/>
      <c r="J23" s="14"/>
    </row>
    <row r="24" spans="1:10" x14ac:dyDescent="0.2">
      <c r="A24" s="165">
        <v>18</v>
      </c>
      <c r="B24" s="166" t="s">
        <v>53</v>
      </c>
      <c r="C24" s="166" t="s">
        <v>54</v>
      </c>
      <c r="D24" s="166" t="s">
        <v>55</v>
      </c>
      <c r="E24" s="167">
        <v>119000</v>
      </c>
      <c r="F24" s="168">
        <v>1527.4839999999999</v>
      </c>
      <c r="G24" s="169">
        <v>1.5299800000000001E-2</v>
      </c>
      <c r="H24" s="12"/>
      <c r="J24" s="14"/>
    </row>
    <row r="25" spans="1:10" x14ac:dyDescent="0.2">
      <c r="A25" s="165">
        <v>19</v>
      </c>
      <c r="B25" s="166" t="s">
        <v>56</v>
      </c>
      <c r="C25" s="166" t="s">
        <v>57</v>
      </c>
      <c r="D25" s="166" t="s">
        <v>11</v>
      </c>
      <c r="E25" s="167">
        <v>530000</v>
      </c>
      <c r="F25" s="168">
        <v>1520.835</v>
      </c>
      <c r="G25" s="169">
        <v>1.5233200000000001E-2</v>
      </c>
      <c r="H25" s="12"/>
      <c r="J25" s="14"/>
    </row>
    <row r="26" spans="1:10" x14ac:dyDescent="0.2">
      <c r="A26" s="165">
        <v>20</v>
      </c>
      <c r="B26" s="166" t="s">
        <v>58</v>
      </c>
      <c r="C26" s="166" t="s">
        <v>59</v>
      </c>
      <c r="D26" s="166" t="s">
        <v>34</v>
      </c>
      <c r="E26" s="167">
        <v>56000</v>
      </c>
      <c r="F26" s="168">
        <v>1435.1679999999999</v>
      </c>
      <c r="G26" s="169">
        <v>1.437513E-2</v>
      </c>
      <c r="H26" s="12"/>
      <c r="J26" s="14"/>
    </row>
    <row r="27" spans="1:10" x14ac:dyDescent="0.2">
      <c r="A27" s="165">
        <v>21</v>
      </c>
      <c r="B27" s="166" t="s">
        <v>60</v>
      </c>
      <c r="C27" s="166" t="s">
        <v>61</v>
      </c>
      <c r="D27" s="166" t="s">
        <v>34</v>
      </c>
      <c r="E27" s="167">
        <v>114785</v>
      </c>
      <c r="F27" s="168">
        <v>1430.335885</v>
      </c>
      <c r="G27" s="169">
        <v>1.4326729999999999E-2</v>
      </c>
      <c r="H27" s="12"/>
      <c r="J27" s="14"/>
    </row>
    <row r="28" spans="1:10" x14ac:dyDescent="0.2">
      <c r="A28" s="165">
        <v>22</v>
      </c>
      <c r="B28" s="166" t="s">
        <v>62</v>
      </c>
      <c r="C28" s="166" t="s">
        <v>63</v>
      </c>
      <c r="D28" s="166" t="s">
        <v>47</v>
      </c>
      <c r="E28" s="167">
        <v>170000</v>
      </c>
      <c r="F28" s="168">
        <v>1411.595</v>
      </c>
      <c r="G28" s="169">
        <v>1.413902E-2</v>
      </c>
      <c r="H28" s="12"/>
      <c r="J28" s="14"/>
    </row>
    <row r="29" spans="1:10" x14ac:dyDescent="0.2">
      <c r="A29" s="165">
        <v>23</v>
      </c>
      <c r="B29" s="166" t="s">
        <v>64</v>
      </c>
      <c r="C29" s="166" t="s">
        <v>65</v>
      </c>
      <c r="D29" s="166" t="s">
        <v>66</v>
      </c>
      <c r="E29" s="167">
        <v>15000</v>
      </c>
      <c r="F29" s="168">
        <v>1409.4525000000001</v>
      </c>
      <c r="G29" s="169">
        <v>1.4117559999999999E-2</v>
      </c>
      <c r="H29" s="12"/>
      <c r="J29" s="14"/>
    </row>
    <row r="30" spans="1:10" x14ac:dyDescent="0.2">
      <c r="A30" s="165">
        <v>24</v>
      </c>
      <c r="B30" s="166" t="s">
        <v>67</v>
      </c>
      <c r="C30" s="166" t="s">
        <v>68</v>
      </c>
      <c r="D30" s="166" t="s">
        <v>31</v>
      </c>
      <c r="E30" s="167">
        <v>13000</v>
      </c>
      <c r="F30" s="168">
        <v>1399.7294999999999</v>
      </c>
      <c r="G30" s="169">
        <v>1.402017E-2</v>
      </c>
      <c r="H30" s="12"/>
      <c r="J30" s="14"/>
    </row>
    <row r="31" spans="1:10" x14ac:dyDescent="0.2">
      <c r="A31" s="165">
        <v>25</v>
      </c>
      <c r="B31" s="166" t="s">
        <v>69</v>
      </c>
      <c r="C31" s="166" t="s">
        <v>70</v>
      </c>
      <c r="D31" s="166" t="s">
        <v>71</v>
      </c>
      <c r="E31" s="167">
        <v>130000</v>
      </c>
      <c r="F31" s="168">
        <v>1397.3050000000001</v>
      </c>
      <c r="G31" s="169">
        <v>1.399588E-2</v>
      </c>
      <c r="H31" s="12"/>
      <c r="J31" s="14"/>
    </row>
    <row r="32" spans="1:10" x14ac:dyDescent="0.2">
      <c r="A32" s="165">
        <v>26</v>
      </c>
      <c r="B32" s="166" t="s">
        <v>72</v>
      </c>
      <c r="C32" s="166" t="s">
        <v>73</v>
      </c>
      <c r="D32" s="166" t="s">
        <v>74</v>
      </c>
      <c r="E32" s="167">
        <v>250000</v>
      </c>
      <c r="F32" s="168">
        <v>1344.375</v>
      </c>
      <c r="G32" s="169">
        <v>1.346572E-2</v>
      </c>
      <c r="H32" s="12"/>
      <c r="J32" s="14"/>
    </row>
    <row r="33" spans="1:10" ht="25.5" x14ac:dyDescent="0.2">
      <c r="A33" s="165">
        <v>27</v>
      </c>
      <c r="B33" s="166" t="s">
        <v>75</v>
      </c>
      <c r="C33" s="166" t="s">
        <v>76</v>
      </c>
      <c r="D33" s="166" t="s">
        <v>77</v>
      </c>
      <c r="E33" s="167">
        <v>2600</v>
      </c>
      <c r="F33" s="168">
        <v>1337.0396000000001</v>
      </c>
      <c r="G33" s="169">
        <v>1.339225E-2</v>
      </c>
      <c r="H33" s="12"/>
      <c r="J33" s="14"/>
    </row>
    <row r="34" spans="1:10" x14ac:dyDescent="0.2">
      <c r="A34" s="165">
        <v>28</v>
      </c>
      <c r="B34" s="166" t="s">
        <v>78</v>
      </c>
      <c r="C34" s="166" t="s">
        <v>79</v>
      </c>
      <c r="D34" s="166" t="s">
        <v>34</v>
      </c>
      <c r="E34" s="167">
        <v>37000</v>
      </c>
      <c r="F34" s="168">
        <v>1313.981</v>
      </c>
      <c r="G34" s="169">
        <v>1.3161279999999999E-2</v>
      </c>
      <c r="H34" s="12"/>
      <c r="J34" s="14"/>
    </row>
    <row r="35" spans="1:10" x14ac:dyDescent="0.2">
      <c r="A35" s="165">
        <v>29</v>
      </c>
      <c r="B35" s="166" t="s">
        <v>80</v>
      </c>
      <c r="C35" s="166" t="s">
        <v>81</v>
      </c>
      <c r="D35" s="166" t="s">
        <v>82</v>
      </c>
      <c r="E35" s="167">
        <v>620000</v>
      </c>
      <c r="F35" s="168">
        <v>1266.6600000000001</v>
      </c>
      <c r="G35" s="169">
        <v>1.26873E-2</v>
      </c>
      <c r="H35" s="12"/>
      <c r="J35" s="14"/>
    </row>
    <row r="36" spans="1:10" x14ac:dyDescent="0.2">
      <c r="A36" s="165">
        <v>30</v>
      </c>
      <c r="B36" s="166" t="s">
        <v>83</v>
      </c>
      <c r="C36" s="166" t="s">
        <v>84</v>
      </c>
      <c r="D36" s="166" t="s">
        <v>31</v>
      </c>
      <c r="E36" s="167">
        <v>365000</v>
      </c>
      <c r="F36" s="168">
        <v>1222.02</v>
      </c>
      <c r="G36" s="169">
        <v>1.224017E-2</v>
      </c>
      <c r="H36" s="12"/>
      <c r="J36" s="14"/>
    </row>
    <row r="37" spans="1:10" x14ac:dyDescent="0.2">
      <c r="A37" s="165">
        <v>31</v>
      </c>
      <c r="B37" s="166" t="s">
        <v>85</v>
      </c>
      <c r="C37" s="166" t="s">
        <v>86</v>
      </c>
      <c r="D37" s="166" t="s">
        <v>11</v>
      </c>
      <c r="E37" s="167">
        <v>165000</v>
      </c>
      <c r="F37" s="168">
        <v>1158.0525</v>
      </c>
      <c r="G37" s="169">
        <v>1.1599450000000001E-2</v>
      </c>
      <c r="H37" s="12"/>
      <c r="J37" s="14"/>
    </row>
    <row r="38" spans="1:10" x14ac:dyDescent="0.2">
      <c r="A38" s="165">
        <v>32</v>
      </c>
      <c r="B38" s="166" t="s">
        <v>87</v>
      </c>
      <c r="C38" s="166" t="s">
        <v>88</v>
      </c>
      <c r="D38" s="166" t="s">
        <v>74</v>
      </c>
      <c r="E38" s="167">
        <v>230000</v>
      </c>
      <c r="F38" s="168">
        <v>1132.635</v>
      </c>
      <c r="G38" s="169">
        <v>1.134486E-2</v>
      </c>
      <c r="H38" s="12"/>
      <c r="J38" s="14"/>
    </row>
    <row r="39" spans="1:10" x14ac:dyDescent="0.2">
      <c r="A39" s="165">
        <v>33</v>
      </c>
      <c r="B39" s="166" t="s">
        <v>89</v>
      </c>
      <c r="C39" s="166" t="s">
        <v>90</v>
      </c>
      <c r="D39" s="166" t="s">
        <v>71</v>
      </c>
      <c r="E39" s="167">
        <v>27000</v>
      </c>
      <c r="F39" s="168">
        <v>1131.0435</v>
      </c>
      <c r="G39" s="169">
        <v>1.1328919999999999E-2</v>
      </c>
      <c r="H39" s="12"/>
      <c r="J39" s="14"/>
    </row>
    <row r="40" spans="1:10" x14ac:dyDescent="0.2">
      <c r="A40" s="165">
        <v>34</v>
      </c>
      <c r="B40" s="166" t="s">
        <v>91</v>
      </c>
      <c r="C40" s="166" t="s">
        <v>92</v>
      </c>
      <c r="D40" s="166" t="s">
        <v>31</v>
      </c>
      <c r="E40" s="167">
        <v>190000</v>
      </c>
      <c r="F40" s="168">
        <v>1115.68</v>
      </c>
      <c r="G40" s="169">
        <v>1.1175030000000001E-2</v>
      </c>
      <c r="H40" s="12"/>
      <c r="J40" s="14"/>
    </row>
    <row r="41" spans="1:10" x14ac:dyDescent="0.2">
      <c r="A41" s="165">
        <v>35</v>
      </c>
      <c r="B41" s="166" t="s">
        <v>93</v>
      </c>
      <c r="C41" s="166" t="s">
        <v>94</v>
      </c>
      <c r="D41" s="166" t="s">
        <v>31</v>
      </c>
      <c r="E41" s="167">
        <v>14000</v>
      </c>
      <c r="F41" s="168">
        <v>1107.0709999999999</v>
      </c>
      <c r="G41" s="169">
        <v>1.1088799999999999E-2</v>
      </c>
      <c r="H41" s="12"/>
      <c r="J41" s="14"/>
    </row>
    <row r="42" spans="1:10" ht="25.5" x14ac:dyDescent="0.2">
      <c r="A42" s="165">
        <v>36</v>
      </c>
      <c r="B42" s="166" t="s">
        <v>95</v>
      </c>
      <c r="C42" s="166" t="s">
        <v>96</v>
      </c>
      <c r="D42" s="166" t="s">
        <v>97</v>
      </c>
      <c r="E42" s="167">
        <v>75000</v>
      </c>
      <c r="F42" s="168">
        <v>1078.05</v>
      </c>
      <c r="G42" s="169">
        <v>1.079812E-2</v>
      </c>
      <c r="H42" s="12"/>
      <c r="J42" s="14"/>
    </row>
    <row r="43" spans="1:10" x14ac:dyDescent="0.2">
      <c r="A43" s="165">
        <v>37</v>
      </c>
      <c r="B43" s="166" t="s">
        <v>98</v>
      </c>
      <c r="C43" s="166" t="s">
        <v>99</v>
      </c>
      <c r="D43" s="166" t="s">
        <v>34</v>
      </c>
      <c r="E43" s="167">
        <v>26000</v>
      </c>
      <c r="F43" s="168">
        <v>1065.9480000000001</v>
      </c>
      <c r="G43" s="169">
        <v>1.06769E-2</v>
      </c>
      <c r="H43" s="12"/>
      <c r="J43" s="14"/>
    </row>
    <row r="44" spans="1:10" x14ac:dyDescent="0.2">
      <c r="A44" s="165">
        <v>38</v>
      </c>
      <c r="B44" s="166" t="s">
        <v>100</v>
      </c>
      <c r="C44" s="166" t="s">
        <v>101</v>
      </c>
      <c r="D44" s="166" t="s">
        <v>102</v>
      </c>
      <c r="E44" s="167">
        <v>25000</v>
      </c>
      <c r="F44" s="168">
        <v>1060.375</v>
      </c>
      <c r="G44" s="169">
        <v>1.062108E-2</v>
      </c>
      <c r="H44" s="12"/>
      <c r="J44" s="14"/>
    </row>
    <row r="45" spans="1:10" x14ac:dyDescent="0.2">
      <c r="A45" s="165">
        <v>39</v>
      </c>
      <c r="B45" s="166" t="s">
        <v>103</v>
      </c>
      <c r="C45" s="166" t="s">
        <v>104</v>
      </c>
      <c r="D45" s="166" t="s">
        <v>105</v>
      </c>
      <c r="E45" s="167">
        <v>200000</v>
      </c>
      <c r="F45" s="168">
        <v>982.4</v>
      </c>
      <c r="G45" s="169">
        <v>9.8400499999999995E-3</v>
      </c>
      <c r="H45" s="12"/>
      <c r="J45" s="14"/>
    </row>
    <row r="46" spans="1:10" x14ac:dyDescent="0.2">
      <c r="A46" s="165">
        <v>40</v>
      </c>
      <c r="B46" s="166" t="s">
        <v>106</v>
      </c>
      <c r="C46" s="166" t="s">
        <v>107</v>
      </c>
      <c r="D46" s="166" t="s">
        <v>31</v>
      </c>
      <c r="E46" s="167">
        <v>18000</v>
      </c>
      <c r="F46" s="168">
        <v>972.83699999999999</v>
      </c>
      <c r="G46" s="169">
        <v>9.7442699999999993E-3</v>
      </c>
      <c r="H46" s="12"/>
      <c r="J46" s="14"/>
    </row>
    <row r="47" spans="1:10" x14ac:dyDescent="0.2">
      <c r="A47" s="165">
        <v>41</v>
      </c>
      <c r="B47" s="166" t="s">
        <v>108</v>
      </c>
      <c r="C47" s="166" t="s">
        <v>109</v>
      </c>
      <c r="D47" s="166" t="s">
        <v>110</v>
      </c>
      <c r="E47" s="167">
        <v>92972</v>
      </c>
      <c r="F47" s="168">
        <v>955.89161799999999</v>
      </c>
      <c r="G47" s="169">
        <v>9.5745399999999994E-3</v>
      </c>
      <c r="H47" s="12"/>
      <c r="J47" s="14"/>
    </row>
    <row r="48" spans="1:10" ht="25.5" x14ac:dyDescent="0.2">
      <c r="A48" s="165">
        <v>42</v>
      </c>
      <c r="B48" s="166" t="s">
        <v>111</v>
      </c>
      <c r="C48" s="166" t="s">
        <v>112</v>
      </c>
      <c r="D48" s="166" t="s">
        <v>26</v>
      </c>
      <c r="E48" s="167">
        <v>150000</v>
      </c>
      <c r="F48" s="168">
        <v>951.07500000000005</v>
      </c>
      <c r="G48" s="169">
        <v>9.5262899999999998E-3</v>
      </c>
      <c r="H48" s="12"/>
      <c r="J48" s="14"/>
    </row>
    <row r="49" spans="1:10" x14ac:dyDescent="0.2">
      <c r="A49" s="165">
        <v>43</v>
      </c>
      <c r="B49" s="166" t="s">
        <v>113</v>
      </c>
      <c r="C49" s="166" t="s">
        <v>114</v>
      </c>
      <c r="D49" s="166" t="s">
        <v>34</v>
      </c>
      <c r="E49" s="167">
        <v>61000</v>
      </c>
      <c r="F49" s="168">
        <v>917.98900000000003</v>
      </c>
      <c r="G49" s="169">
        <v>9.1948900000000007E-3</v>
      </c>
      <c r="H49" s="12"/>
      <c r="J49" s="14"/>
    </row>
    <row r="50" spans="1:10" x14ac:dyDescent="0.2">
      <c r="A50" s="165">
        <v>44</v>
      </c>
      <c r="B50" s="166" t="s">
        <v>115</v>
      </c>
      <c r="C50" s="166" t="s">
        <v>116</v>
      </c>
      <c r="D50" s="166" t="s">
        <v>55</v>
      </c>
      <c r="E50" s="167">
        <v>50000</v>
      </c>
      <c r="F50" s="168">
        <v>909.82500000000005</v>
      </c>
      <c r="G50" s="169">
        <v>9.1131200000000006E-3</v>
      </c>
      <c r="H50" s="12"/>
      <c r="J50" s="14"/>
    </row>
    <row r="51" spans="1:10" x14ac:dyDescent="0.2">
      <c r="A51" s="165">
        <v>45</v>
      </c>
      <c r="B51" s="166" t="s">
        <v>117</v>
      </c>
      <c r="C51" s="166" t="s">
        <v>118</v>
      </c>
      <c r="D51" s="166" t="s">
        <v>31</v>
      </c>
      <c r="E51" s="167">
        <v>300000</v>
      </c>
      <c r="F51" s="168">
        <v>896.7</v>
      </c>
      <c r="G51" s="169">
        <v>8.9816500000000007E-3</v>
      </c>
      <c r="H51" s="12"/>
      <c r="J51" s="14"/>
    </row>
    <row r="52" spans="1:10" x14ac:dyDescent="0.2">
      <c r="A52" s="165">
        <v>46</v>
      </c>
      <c r="B52" s="166" t="s">
        <v>119</v>
      </c>
      <c r="C52" s="166" t="s">
        <v>120</v>
      </c>
      <c r="D52" s="166" t="s">
        <v>17</v>
      </c>
      <c r="E52" s="167">
        <v>250000</v>
      </c>
      <c r="F52" s="168">
        <v>870.375</v>
      </c>
      <c r="G52" s="169">
        <v>8.7179700000000002E-3</v>
      </c>
      <c r="H52" s="12"/>
      <c r="J52" s="14"/>
    </row>
    <row r="53" spans="1:10" x14ac:dyDescent="0.2">
      <c r="A53" s="165">
        <v>47</v>
      </c>
      <c r="B53" s="166" t="s">
        <v>121</v>
      </c>
      <c r="C53" s="166" t="s">
        <v>122</v>
      </c>
      <c r="D53" s="166" t="s">
        <v>14</v>
      </c>
      <c r="E53" s="167">
        <v>125000</v>
      </c>
      <c r="F53" s="168">
        <v>784.75</v>
      </c>
      <c r="G53" s="169">
        <v>7.8603200000000005E-3</v>
      </c>
      <c r="H53" s="12"/>
      <c r="J53" s="14"/>
    </row>
    <row r="54" spans="1:10" ht="25.5" x14ac:dyDescent="0.2">
      <c r="A54" s="165">
        <v>48</v>
      </c>
      <c r="B54" s="166" t="s">
        <v>123</v>
      </c>
      <c r="C54" s="166" t="s">
        <v>124</v>
      </c>
      <c r="D54" s="166" t="s">
        <v>26</v>
      </c>
      <c r="E54" s="167">
        <v>20000</v>
      </c>
      <c r="F54" s="168">
        <v>774.45</v>
      </c>
      <c r="G54" s="169">
        <v>7.7571599999999999E-3</v>
      </c>
      <c r="H54" s="12"/>
      <c r="J54" s="14"/>
    </row>
    <row r="55" spans="1:10" x14ac:dyDescent="0.2">
      <c r="A55" s="165">
        <v>49</v>
      </c>
      <c r="B55" s="166" t="s">
        <v>125</v>
      </c>
      <c r="C55" s="166" t="s">
        <v>126</v>
      </c>
      <c r="D55" s="166" t="s">
        <v>14</v>
      </c>
      <c r="E55" s="167">
        <v>475000</v>
      </c>
      <c r="F55" s="168">
        <v>771.4</v>
      </c>
      <c r="G55" s="169">
        <v>7.7266100000000001E-3</v>
      </c>
      <c r="H55" s="12"/>
      <c r="J55" s="14"/>
    </row>
    <row r="56" spans="1:10" x14ac:dyDescent="0.2">
      <c r="A56" s="165">
        <v>50</v>
      </c>
      <c r="B56" s="166" t="s">
        <v>127</v>
      </c>
      <c r="C56" s="166" t="s">
        <v>128</v>
      </c>
      <c r="D56" s="166" t="s">
        <v>71</v>
      </c>
      <c r="E56" s="167">
        <v>200000</v>
      </c>
      <c r="F56" s="168">
        <v>770.2</v>
      </c>
      <c r="G56" s="169">
        <v>7.7145900000000003E-3</v>
      </c>
      <c r="H56" s="12"/>
      <c r="J56" s="14"/>
    </row>
    <row r="57" spans="1:10" x14ac:dyDescent="0.2">
      <c r="A57" s="165">
        <v>51</v>
      </c>
      <c r="B57" s="166" t="s">
        <v>129</v>
      </c>
      <c r="C57" s="166" t="s">
        <v>130</v>
      </c>
      <c r="D57" s="166" t="s">
        <v>102</v>
      </c>
      <c r="E57" s="167">
        <v>104000</v>
      </c>
      <c r="F57" s="168">
        <v>757.952</v>
      </c>
      <c r="G57" s="169">
        <v>7.5919100000000003E-3</v>
      </c>
      <c r="H57" s="12"/>
      <c r="J57" s="14"/>
    </row>
    <row r="58" spans="1:10" ht="25.5" x14ac:dyDescent="0.2">
      <c r="A58" s="165">
        <v>52</v>
      </c>
      <c r="B58" s="166" t="s">
        <v>131</v>
      </c>
      <c r="C58" s="166" t="s">
        <v>132</v>
      </c>
      <c r="D58" s="166" t="s">
        <v>26</v>
      </c>
      <c r="E58" s="167">
        <v>391000</v>
      </c>
      <c r="F58" s="168">
        <v>707.12350000000004</v>
      </c>
      <c r="G58" s="169">
        <v>7.0827900000000003E-3</v>
      </c>
      <c r="H58" s="12"/>
      <c r="J58" s="14"/>
    </row>
    <row r="59" spans="1:10" ht="25.5" x14ac:dyDescent="0.2">
      <c r="A59" s="165">
        <v>53</v>
      </c>
      <c r="B59" s="166" t="s">
        <v>133</v>
      </c>
      <c r="C59" s="166" t="s">
        <v>134</v>
      </c>
      <c r="D59" s="166" t="s">
        <v>26</v>
      </c>
      <c r="E59" s="167">
        <v>48000</v>
      </c>
      <c r="F59" s="168">
        <v>676.96799999999996</v>
      </c>
      <c r="G59" s="169">
        <v>6.7807400000000004E-3</v>
      </c>
      <c r="H59" s="12"/>
      <c r="J59" s="14"/>
    </row>
    <row r="60" spans="1:10" x14ac:dyDescent="0.2">
      <c r="A60" s="165">
        <v>54</v>
      </c>
      <c r="B60" s="166" t="s">
        <v>135</v>
      </c>
      <c r="C60" s="166" t="s">
        <v>136</v>
      </c>
      <c r="D60" s="166" t="s">
        <v>34</v>
      </c>
      <c r="E60" s="167">
        <v>95000</v>
      </c>
      <c r="F60" s="168">
        <v>671.79250000000002</v>
      </c>
      <c r="G60" s="169">
        <v>6.7289000000000003E-3</v>
      </c>
      <c r="H60" s="12"/>
      <c r="J60" s="14"/>
    </row>
    <row r="61" spans="1:10" x14ac:dyDescent="0.2">
      <c r="A61" s="165">
        <v>55</v>
      </c>
      <c r="B61" s="166" t="s">
        <v>137</v>
      </c>
      <c r="C61" s="166" t="s">
        <v>138</v>
      </c>
      <c r="D61" s="166" t="s">
        <v>34</v>
      </c>
      <c r="E61" s="167">
        <v>52907</v>
      </c>
      <c r="F61" s="168">
        <v>666.60174649999999</v>
      </c>
      <c r="G61" s="169">
        <v>6.6769100000000003E-3</v>
      </c>
      <c r="H61" s="12"/>
      <c r="J61" s="14"/>
    </row>
    <row r="62" spans="1:10" ht="25.5" x14ac:dyDescent="0.2">
      <c r="A62" s="165">
        <v>56</v>
      </c>
      <c r="B62" s="166" t="s">
        <v>139</v>
      </c>
      <c r="C62" s="166" t="s">
        <v>140</v>
      </c>
      <c r="D62" s="166" t="s">
        <v>26</v>
      </c>
      <c r="E62" s="167">
        <v>26000</v>
      </c>
      <c r="F62" s="168">
        <v>461.68200000000002</v>
      </c>
      <c r="G62" s="169">
        <v>4.62437E-3</v>
      </c>
      <c r="H62" s="12"/>
      <c r="J62" s="14"/>
    </row>
    <row r="63" spans="1:10" ht="25.5" x14ac:dyDescent="0.2">
      <c r="A63" s="165">
        <v>57</v>
      </c>
      <c r="B63" s="166" t="s">
        <v>141</v>
      </c>
      <c r="C63" s="166" t="s">
        <v>142</v>
      </c>
      <c r="D63" s="166" t="s">
        <v>97</v>
      </c>
      <c r="E63" s="167">
        <v>142109</v>
      </c>
      <c r="F63" s="168">
        <v>402.23952450000002</v>
      </c>
      <c r="G63" s="169">
        <v>4.0289699999999998E-3</v>
      </c>
      <c r="H63" s="12"/>
      <c r="J63" s="14"/>
    </row>
    <row r="64" spans="1:10" x14ac:dyDescent="0.2">
      <c r="A64" s="165">
        <v>58</v>
      </c>
      <c r="B64" s="166" t="s">
        <v>143</v>
      </c>
      <c r="C64" s="166" t="s">
        <v>144</v>
      </c>
      <c r="D64" s="166" t="s">
        <v>102</v>
      </c>
      <c r="E64" s="167">
        <v>60000</v>
      </c>
      <c r="F64" s="168">
        <v>390.66</v>
      </c>
      <c r="G64" s="169">
        <v>3.9129799999999999E-3</v>
      </c>
      <c r="H64" s="12"/>
      <c r="J64" s="14"/>
    </row>
    <row r="65" spans="1:10" x14ac:dyDescent="0.2">
      <c r="A65" s="165">
        <v>59</v>
      </c>
      <c r="B65" s="166" t="s">
        <v>145</v>
      </c>
      <c r="C65" s="166" t="s">
        <v>146</v>
      </c>
      <c r="D65" s="166" t="s">
        <v>66</v>
      </c>
      <c r="E65" s="167">
        <v>100000</v>
      </c>
      <c r="F65" s="168">
        <v>295.55</v>
      </c>
      <c r="G65" s="169">
        <v>2.9603300000000002E-3</v>
      </c>
      <c r="H65" s="12"/>
      <c r="J65" s="14"/>
    </row>
    <row r="66" spans="1:10" x14ac:dyDescent="0.2">
      <c r="A66" s="163"/>
      <c r="B66" s="163"/>
      <c r="C66" s="164" t="s">
        <v>150</v>
      </c>
      <c r="D66" s="163"/>
      <c r="E66" s="163" t="s">
        <v>151</v>
      </c>
      <c r="F66" s="170">
        <f>SUM(F7:F65)</f>
        <v>95233.491987999965</v>
      </c>
      <c r="G66" s="171">
        <f>SUM(G7:G65)</f>
        <v>0.95389118999999978</v>
      </c>
      <c r="H66" s="12"/>
      <c r="J66" s="14"/>
    </row>
    <row r="67" spans="1:10" x14ac:dyDescent="0.2">
      <c r="A67" s="163"/>
      <c r="B67" s="163"/>
      <c r="C67" s="172"/>
      <c r="D67" s="163"/>
      <c r="E67" s="163"/>
      <c r="F67" s="173"/>
      <c r="G67" s="173"/>
      <c r="H67" s="12"/>
      <c r="J67" s="14"/>
    </row>
    <row r="68" spans="1:10" x14ac:dyDescent="0.2">
      <c r="A68" s="163"/>
      <c r="B68" s="163"/>
      <c r="C68" s="164" t="s">
        <v>152</v>
      </c>
      <c r="D68" s="163"/>
      <c r="E68" s="163"/>
      <c r="F68" s="163"/>
      <c r="G68" s="163"/>
      <c r="H68" s="12"/>
      <c r="J68" s="14"/>
    </row>
    <row r="69" spans="1:10" x14ac:dyDescent="0.2">
      <c r="A69" s="163"/>
      <c r="B69" s="163"/>
      <c r="C69" s="164" t="s">
        <v>150</v>
      </c>
      <c r="D69" s="163"/>
      <c r="E69" s="163" t="s">
        <v>151</v>
      </c>
      <c r="F69" s="174" t="s">
        <v>153</v>
      </c>
      <c r="G69" s="171">
        <v>0</v>
      </c>
      <c r="H69" s="12"/>
      <c r="J69" s="14"/>
    </row>
    <row r="70" spans="1:10" x14ac:dyDescent="0.2">
      <c r="A70" s="163"/>
      <c r="B70" s="163"/>
      <c r="C70" s="172"/>
      <c r="D70" s="163"/>
      <c r="E70" s="163"/>
      <c r="F70" s="173"/>
      <c r="G70" s="173"/>
      <c r="H70" s="12"/>
      <c r="J70" s="14"/>
    </row>
    <row r="71" spans="1:10" x14ac:dyDescent="0.2">
      <c r="A71" s="163"/>
      <c r="B71" s="163"/>
      <c r="C71" s="164" t="s">
        <v>154</v>
      </c>
      <c r="D71" s="163"/>
      <c r="E71" s="163"/>
      <c r="F71" s="163"/>
      <c r="G71" s="163"/>
      <c r="H71" s="12"/>
      <c r="J71" s="14"/>
    </row>
    <row r="72" spans="1:10" x14ac:dyDescent="0.2">
      <c r="A72" s="165">
        <v>1</v>
      </c>
      <c r="B72" s="166" t="s">
        <v>147</v>
      </c>
      <c r="C72" s="166" t="s">
        <v>1181</v>
      </c>
      <c r="D72" s="166" t="s">
        <v>148</v>
      </c>
      <c r="E72" s="167">
        <v>559425</v>
      </c>
      <c r="F72" s="168">
        <v>1.1189000000000001E-5</v>
      </c>
      <c r="G72" s="175" t="s">
        <v>149</v>
      </c>
      <c r="H72" s="12"/>
      <c r="J72" s="14"/>
    </row>
    <row r="73" spans="1:10" x14ac:dyDescent="0.2">
      <c r="A73" s="163"/>
      <c r="B73" s="163"/>
      <c r="C73" s="164" t="s">
        <v>150</v>
      </c>
      <c r="D73" s="163"/>
      <c r="E73" s="163" t="s">
        <v>151</v>
      </c>
      <c r="F73" s="174" t="s">
        <v>153</v>
      </c>
      <c r="G73" s="171">
        <v>0</v>
      </c>
      <c r="H73" s="12"/>
      <c r="J73" s="14"/>
    </row>
    <row r="74" spans="1:10" x14ac:dyDescent="0.2">
      <c r="A74" s="163"/>
      <c r="B74" s="163"/>
      <c r="C74" s="172"/>
      <c r="D74" s="163"/>
      <c r="E74" s="163"/>
      <c r="F74" s="173"/>
      <c r="G74" s="173"/>
      <c r="H74" s="12"/>
      <c r="J74" s="14"/>
    </row>
    <row r="75" spans="1:10" x14ac:dyDescent="0.2">
      <c r="A75" s="163"/>
      <c r="B75" s="163"/>
      <c r="C75" s="164" t="s">
        <v>155</v>
      </c>
      <c r="D75" s="163"/>
      <c r="E75" s="163"/>
      <c r="F75" s="163"/>
      <c r="G75" s="163"/>
      <c r="H75" s="12"/>
      <c r="J75" s="14"/>
    </row>
    <row r="76" spans="1:10" x14ac:dyDescent="0.2">
      <c r="A76" s="163"/>
      <c r="B76" s="163"/>
      <c r="C76" s="164" t="s">
        <v>150</v>
      </c>
      <c r="D76" s="163"/>
      <c r="E76" s="163" t="s">
        <v>151</v>
      </c>
      <c r="F76" s="174" t="s">
        <v>153</v>
      </c>
      <c r="G76" s="171">
        <v>0</v>
      </c>
      <c r="H76" s="12"/>
      <c r="J76" s="14"/>
    </row>
    <row r="77" spans="1:10" x14ac:dyDescent="0.2">
      <c r="A77" s="163"/>
      <c r="B77" s="163"/>
      <c r="C77" s="172"/>
      <c r="D77" s="163"/>
      <c r="E77" s="163"/>
      <c r="F77" s="173"/>
      <c r="G77" s="173"/>
      <c r="H77" s="12"/>
      <c r="J77" s="14"/>
    </row>
    <row r="78" spans="1:10" x14ac:dyDescent="0.2">
      <c r="A78" s="163"/>
      <c r="B78" s="163"/>
      <c r="C78" s="164" t="s">
        <v>156</v>
      </c>
      <c r="D78" s="163"/>
      <c r="E78" s="163"/>
      <c r="F78" s="173"/>
      <c r="G78" s="173"/>
      <c r="H78" s="12"/>
      <c r="J78" s="14"/>
    </row>
    <row r="79" spans="1:10" x14ac:dyDescent="0.2">
      <c r="A79" s="163"/>
      <c r="B79" s="163"/>
      <c r="C79" s="164" t="s">
        <v>150</v>
      </c>
      <c r="D79" s="163"/>
      <c r="E79" s="163" t="s">
        <v>151</v>
      </c>
      <c r="F79" s="174" t="s">
        <v>153</v>
      </c>
      <c r="G79" s="171">
        <v>0</v>
      </c>
      <c r="H79" s="12"/>
      <c r="J79" s="14"/>
    </row>
    <row r="80" spans="1:10" x14ac:dyDescent="0.2">
      <c r="A80" s="163"/>
      <c r="B80" s="163"/>
      <c r="C80" s="172"/>
      <c r="D80" s="163"/>
      <c r="E80" s="163"/>
      <c r="F80" s="173"/>
      <c r="G80" s="173"/>
      <c r="H80" s="12"/>
      <c r="J80" s="14"/>
    </row>
    <row r="81" spans="1:10" x14ac:dyDescent="0.2">
      <c r="A81" s="163"/>
      <c r="B81" s="163"/>
      <c r="C81" s="164" t="s">
        <v>157</v>
      </c>
      <c r="D81" s="163"/>
      <c r="E81" s="163"/>
      <c r="F81" s="173"/>
      <c r="G81" s="173"/>
      <c r="H81" s="12"/>
      <c r="J81" s="14"/>
    </row>
    <row r="82" spans="1:10" x14ac:dyDescent="0.2">
      <c r="A82" s="163"/>
      <c r="B82" s="163"/>
      <c r="C82" s="164" t="s">
        <v>150</v>
      </c>
      <c r="D82" s="163"/>
      <c r="E82" s="163" t="s">
        <v>151</v>
      </c>
      <c r="F82" s="174" t="s">
        <v>153</v>
      </c>
      <c r="G82" s="171">
        <v>0</v>
      </c>
      <c r="H82" s="12"/>
      <c r="J82" s="14"/>
    </row>
    <row r="83" spans="1:10" x14ac:dyDescent="0.2">
      <c r="A83" s="163"/>
      <c r="B83" s="163"/>
      <c r="C83" s="172"/>
      <c r="D83" s="163"/>
      <c r="E83" s="163"/>
      <c r="F83" s="173"/>
      <c r="G83" s="173"/>
      <c r="H83" s="12"/>
      <c r="J83" s="14"/>
    </row>
    <row r="84" spans="1:10" x14ac:dyDescent="0.2">
      <c r="A84" s="163"/>
      <c r="B84" s="163"/>
      <c r="C84" s="164" t="s">
        <v>158</v>
      </c>
      <c r="D84" s="163"/>
      <c r="E84" s="163"/>
      <c r="F84" s="170">
        <v>95233.491999189006</v>
      </c>
      <c r="G84" s="171">
        <v>0.95389119</v>
      </c>
      <c r="H84" s="12"/>
      <c r="J84" s="14"/>
    </row>
    <row r="85" spans="1:10" x14ac:dyDescent="0.2">
      <c r="A85" s="163"/>
      <c r="B85" s="163"/>
      <c r="C85" s="172"/>
      <c r="D85" s="163"/>
      <c r="E85" s="163"/>
      <c r="F85" s="173"/>
      <c r="G85" s="173"/>
      <c r="H85" s="12"/>
      <c r="J85" s="14"/>
    </row>
    <row r="86" spans="1:10" x14ac:dyDescent="0.2">
      <c r="A86" s="163"/>
      <c r="B86" s="163"/>
      <c r="C86" s="164" t="s">
        <v>159</v>
      </c>
      <c r="D86" s="163"/>
      <c r="E86" s="163"/>
      <c r="F86" s="173"/>
      <c r="G86" s="173"/>
      <c r="H86" s="12"/>
      <c r="J86" s="14"/>
    </row>
    <row r="87" spans="1:10" x14ac:dyDescent="0.2">
      <c r="A87" s="163"/>
      <c r="B87" s="163"/>
      <c r="C87" s="164" t="s">
        <v>8</v>
      </c>
      <c r="D87" s="163"/>
      <c r="E87" s="163"/>
      <c r="F87" s="173"/>
      <c r="G87" s="173"/>
      <c r="H87" s="12"/>
      <c r="J87" s="14"/>
    </row>
    <row r="88" spans="1:10" x14ac:dyDescent="0.2">
      <c r="A88" s="163"/>
      <c r="B88" s="163"/>
      <c r="C88" s="164" t="s">
        <v>150</v>
      </c>
      <c r="D88" s="163"/>
      <c r="E88" s="163" t="s">
        <v>151</v>
      </c>
      <c r="F88" s="174" t="s">
        <v>153</v>
      </c>
      <c r="G88" s="171">
        <v>0</v>
      </c>
      <c r="H88" s="12"/>
      <c r="J88" s="14"/>
    </row>
    <row r="89" spans="1:10" x14ac:dyDescent="0.2">
      <c r="A89" s="163"/>
      <c r="B89" s="163"/>
      <c r="C89" s="172"/>
      <c r="D89" s="163"/>
      <c r="E89" s="163"/>
      <c r="F89" s="173"/>
      <c r="G89" s="173"/>
      <c r="H89" s="12"/>
      <c r="J89" s="14"/>
    </row>
    <row r="90" spans="1:10" x14ac:dyDescent="0.2">
      <c r="A90" s="163"/>
      <c r="B90" s="163"/>
      <c r="C90" s="164" t="s">
        <v>160</v>
      </c>
      <c r="D90" s="163"/>
      <c r="E90" s="163"/>
      <c r="F90" s="163"/>
      <c r="G90" s="163"/>
      <c r="H90" s="12"/>
      <c r="J90" s="14"/>
    </row>
    <row r="91" spans="1:10" x14ac:dyDescent="0.2">
      <c r="A91" s="163"/>
      <c r="B91" s="163"/>
      <c r="C91" s="164" t="s">
        <v>150</v>
      </c>
      <c r="D91" s="163"/>
      <c r="E91" s="163" t="s">
        <v>151</v>
      </c>
      <c r="F91" s="174" t="s">
        <v>153</v>
      </c>
      <c r="G91" s="171">
        <v>0</v>
      </c>
      <c r="H91" s="12"/>
      <c r="J91" s="14"/>
    </row>
    <row r="92" spans="1:10" x14ac:dyDescent="0.2">
      <c r="A92" s="163"/>
      <c r="B92" s="163"/>
      <c r="C92" s="172"/>
      <c r="D92" s="163"/>
      <c r="E92" s="163"/>
      <c r="F92" s="173"/>
      <c r="G92" s="173"/>
      <c r="H92" s="12"/>
      <c r="J92" s="14"/>
    </row>
    <row r="93" spans="1:10" x14ac:dyDescent="0.2">
      <c r="A93" s="163"/>
      <c r="B93" s="163"/>
      <c r="C93" s="164" t="s">
        <v>161</v>
      </c>
      <c r="D93" s="163"/>
      <c r="E93" s="163"/>
      <c r="F93" s="163"/>
      <c r="G93" s="163"/>
      <c r="H93" s="12"/>
      <c r="J93" s="14"/>
    </row>
    <row r="94" spans="1:10" x14ac:dyDescent="0.2">
      <c r="A94" s="163"/>
      <c r="B94" s="163"/>
      <c r="C94" s="164" t="s">
        <v>150</v>
      </c>
      <c r="D94" s="163"/>
      <c r="E94" s="163" t="s">
        <v>151</v>
      </c>
      <c r="F94" s="174" t="s">
        <v>153</v>
      </c>
      <c r="G94" s="171">
        <v>0</v>
      </c>
      <c r="H94" s="12"/>
      <c r="J94" s="14"/>
    </row>
    <row r="95" spans="1:10" x14ac:dyDescent="0.2">
      <c r="A95" s="163"/>
      <c r="B95" s="163"/>
      <c r="C95" s="172"/>
      <c r="D95" s="163"/>
      <c r="E95" s="163"/>
      <c r="F95" s="173"/>
      <c r="G95" s="173"/>
      <c r="H95" s="12"/>
      <c r="J95" s="14"/>
    </row>
    <row r="96" spans="1:10" x14ac:dyDescent="0.2">
      <c r="A96" s="163"/>
      <c r="B96" s="163"/>
      <c r="C96" s="164" t="s">
        <v>162</v>
      </c>
      <c r="D96" s="163"/>
      <c r="E96" s="163"/>
      <c r="F96" s="173"/>
      <c r="G96" s="173"/>
      <c r="H96" s="12"/>
      <c r="J96" s="14"/>
    </row>
    <row r="97" spans="1:10" x14ac:dyDescent="0.2">
      <c r="A97" s="163"/>
      <c r="B97" s="163"/>
      <c r="C97" s="164" t="s">
        <v>150</v>
      </c>
      <c r="D97" s="163"/>
      <c r="E97" s="163" t="s">
        <v>151</v>
      </c>
      <c r="F97" s="174" t="s">
        <v>153</v>
      </c>
      <c r="G97" s="171">
        <v>0</v>
      </c>
      <c r="H97" s="12"/>
      <c r="J97" s="14"/>
    </row>
    <row r="98" spans="1:10" x14ac:dyDescent="0.2">
      <c r="A98" s="163"/>
      <c r="B98" s="163"/>
      <c r="C98" s="172"/>
      <c r="D98" s="163"/>
      <c r="E98" s="163"/>
      <c r="F98" s="173"/>
      <c r="G98" s="173"/>
      <c r="H98" s="12"/>
      <c r="J98" s="14"/>
    </row>
    <row r="99" spans="1:10" x14ac:dyDescent="0.2">
      <c r="A99" s="163"/>
      <c r="B99" s="163"/>
      <c r="C99" s="164" t="s">
        <v>163</v>
      </c>
      <c r="D99" s="163"/>
      <c r="E99" s="163"/>
      <c r="F99" s="170">
        <v>0</v>
      </c>
      <c r="G99" s="171">
        <v>0</v>
      </c>
      <c r="H99" s="12"/>
      <c r="J99" s="14"/>
    </row>
    <row r="100" spans="1:10" x14ac:dyDescent="0.2">
      <c r="A100" s="163"/>
      <c r="B100" s="163"/>
      <c r="C100" s="172"/>
      <c r="D100" s="163"/>
      <c r="E100" s="163"/>
      <c r="F100" s="173"/>
      <c r="G100" s="173"/>
      <c r="H100" s="12"/>
      <c r="J100" s="14"/>
    </row>
    <row r="101" spans="1:10" x14ac:dyDescent="0.2">
      <c r="A101" s="163"/>
      <c r="B101" s="163"/>
      <c r="C101" s="164" t="s">
        <v>164</v>
      </c>
      <c r="D101" s="163"/>
      <c r="E101" s="163"/>
      <c r="F101" s="173"/>
      <c r="G101" s="173"/>
      <c r="H101" s="12"/>
      <c r="J101" s="14"/>
    </row>
    <row r="102" spans="1:10" x14ac:dyDescent="0.2">
      <c r="A102" s="163"/>
      <c r="B102" s="163"/>
      <c r="C102" s="164" t="s">
        <v>165</v>
      </c>
      <c r="D102" s="163"/>
      <c r="E102" s="163"/>
      <c r="F102" s="173"/>
      <c r="G102" s="173"/>
      <c r="H102" s="12"/>
      <c r="J102" s="14"/>
    </row>
    <row r="103" spans="1:10" x14ac:dyDescent="0.2">
      <c r="A103" s="163"/>
      <c r="B103" s="163"/>
      <c r="C103" s="164" t="s">
        <v>150</v>
      </c>
      <c r="D103" s="163"/>
      <c r="E103" s="163" t="s">
        <v>151</v>
      </c>
      <c r="F103" s="174" t="s">
        <v>153</v>
      </c>
      <c r="G103" s="171">
        <v>0</v>
      </c>
      <c r="H103" s="12"/>
      <c r="J103" s="14"/>
    </row>
    <row r="104" spans="1:10" x14ac:dyDescent="0.2">
      <c r="A104" s="163"/>
      <c r="B104" s="163"/>
      <c r="C104" s="172"/>
      <c r="D104" s="163"/>
      <c r="E104" s="163"/>
      <c r="F104" s="173"/>
      <c r="G104" s="173"/>
      <c r="H104" s="12"/>
      <c r="J104" s="14"/>
    </row>
    <row r="105" spans="1:10" x14ac:dyDescent="0.2">
      <c r="A105" s="163"/>
      <c r="B105" s="163"/>
      <c r="C105" s="164" t="s">
        <v>166</v>
      </c>
      <c r="D105" s="163"/>
      <c r="E105" s="163"/>
      <c r="F105" s="173"/>
      <c r="G105" s="173"/>
      <c r="H105" s="12"/>
      <c r="J105" s="14"/>
    </row>
    <row r="106" spans="1:10" x14ac:dyDescent="0.2">
      <c r="A106" s="163"/>
      <c r="B106" s="163"/>
      <c r="C106" s="164" t="s">
        <v>150</v>
      </c>
      <c r="D106" s="163"/>
      <c r="E106" s="163" t="s">
        <v>151</v>
      </c>
      <c r="F106" s="174" t="s">
        <v>153</v>
      </c>
      <c r="G106" s="171">
        <v>0</v>
      </c>
      <c r="H106" s="12"/>
      <c r="J106" s="14"/>
    </row>
    <row r="107" spans="1:10" x14ac:dyDescent="0.2">
      <c r="A107" s="163"/>
      <c r="B107" s="163"/>
      <c r="C107" s="172"/>
      <c r="D107" s="163"/>
      <c r="E107" s="163"/>
      <c r="F107" s="173"/>
      <c r="G107" s="173"/>
      <c r="H107" s="12"/>
      <c r="J107" s="14"/>
    </row>
    <row r="108" spans="1:10" x14ac:dyDescent="0.2">
      <c r="A108" s="163"/>
      <c r="B108" s="163"/>
      <c r="C108" s="164" t="s">
        <v>167</v>
      </c>
      <c r="D108" s="163"/>
      <c r="E108" s="163"/>
      <c r="F108" s="173"/>
      <c r="G108" s="173"/>
      <c r="H108" s="12"/>
      <c r="J108" s="14"/>
    </row>
    <row r="109" spans="1:10" x14ac:dyDescent="0.2">
      <c r="A109" s="163"/>
      <c r="B109" s="163"/>
      <c r="C109" s="164" t="s">
        <v>150</v>
      </c>
      <c r="D109" s="163"/>
      <c r="E109" s="163" t="s">
        <v>151</v>
      </c>
      <c r="F109" s="174" t="s">
        <v>153</v>
      </c>
      <c r="G109" s="171">
        <v>0</v>
      </c>
      <c r="H109" s="12"/>
      <c r="J109" s="14"/>
    </row>
    <row r="110" spans="1:10" x14ac:dyDescent="0.2">
      <c r="A110" s="163"/>
      <c r="B110" s="163"/>
      <c r="C110" s="172"/>
      <c r="D110" s="163"/>
      <c r="E110" s="163"/>
      <c r="F110" s="173"/>
      <c r="G110" s="173"/>
      <c r="H110" s="12"/>
      <c r="J110" s="14"/>
    </row>
    <row r="111" spans="1:10" x14ac:dyDescent="0.2">
      <c r="A111" s="163"/>
      <c r="B111" s="163"/>
      <c r="C111" s="164" t="s">
        <v>168</v>
      </c>
      <c r="D111" s="163"/>
      <c r="E111" s="163"/>
      <c r="F111" s="173"/>
      <c r="G111" s="173"/>
      <c r="H111" s="12"/>
      <c r="J111" s="14"/>
    </row>
    <row r="112" spans="1:10" x14ac:dyDescent="0.2">
      <c r="A112" s="165">
        <v>1</v>
      </c>
      <c r="B112" s="166"/>
      <c r="C112" s="166" t="s">
        <v>169</v>
      </c>
      <c r="D112" s="166"/>
      <c r="E112" s="175"/>
      <c r="F112" s="168">
        <v>4166.3762924860002</v>
      </c>
      <c r="G112" s="169">
        <v>4.1731850000000001E-2</v>
      </c>
      <c r="H112" s="176">
        <v>6.6416448321270405</v>
      </c>
      <c r="J112" s="14"/>
    </row>
    <row r="113" spans="1:10" x14ac:dyDescent="0.2">
      <c r="A113" s="163"/>
      <c r="B113" s="163"/>
      <c r="C113" s="164" t="s">
        <v>150</v>
      </c>
      <c r="D113" s="163"/>
      <c r="E113" s="163" t="s">
        <v>151</v>
      </c>
      <c r="F113" s="170">
        <v>4166.3762924860002</v>
      </c>
      <c r="G113" s="171">
        <v>4.1731850000000001E-2</v>
      </c>
      <c r="H113" s="12"/>
      <c r="J113" s="14"/>
    </row>
    <row r="114" spans="1:10" x14ac:dyDescent="0.2">
      <c r="A114" s="163"/>
      <c r="B114" s="163"/>
      <c r="C114" s="172"/>
      <c r="D114" s="163"/>
      <c r="E114" s="163"/>
      <c r="F114" s="173"/>
      <c r="G114" s="173"/>
      <c r="H114" s="12"/>
      <c r="J114" s="14"/>
    </row>
    <row r="115" spans="1:10" x14ac:dyDescent="0.2">
      <c r="A115" s="163"/>
      <c r="B115" s="163"/>
      <c r="C115" s="164" t="s">
        <v>170</v>
      </c>
      <c r="D115" s="163"/>
      <c r="E115" s="163"/>
      <c r="F115" s="170">
        <v>4166.3762924860002</v>
      </c>
      <c r="G115" s="171">
        <v>4.1731850000000001E-2</v>
      </c>
      <c r="H115" s="12"/>
      <c r="J115" s="14"/>
    </row>
    <row r="116" spans="1:10" x14ac:dyDescent="0.2">
      <c r="A116" s="163"/>
      <c r="B116" s="163"/>
      <c r="C116" s="173"/>
      <c r="D116" s="163"/>
      <c r="E116" s="163"/>
      <c r="F116" s="163"/>
      <c r="G116" s="163"/>
      <c r="H116" s="12"/>
      <c r="J116" s="14"/>
    </row>
    <row r="117" spans="1:10" x14ac:dyDescent="0.2">
      <c r="A117" s="163"/>
      <c r="B117" s="163"/>
      <c r="C117" s="164" t="s">
        <v>171</v>
      </c>
      <c r="D117" s="163"/>
      <c r="E117" s="163"/>
      <c r="F117" s="163"/>
      <c r="G117" s="163"/>
      <c r="H117" s="12"/>
      <c r="J117" s="14"/>
    </row>
    <row r="118" spans="1:10" x14ac:dyDescent="0.2">
      <c r="A118" s="163"/>
      <c r="B118" s="163"/>
      <c r="C118" s="164" t="s">
        <v>172</v>
      </c>
      <c r="D118" s="163"/>
      <c r="E118" s="163"/>
      <c r="F118" s="163"/>
      <c r="G118" s="163"/>
      <c r="H118" s="12"/>
      <c r="J118" s="14"/>
    </row>
    <row r="119" spans="1:10" x14ac:dyDescent="0.2">
      <c r="A119" s="165">
        <v>1</v>
      </c>
      <c r="B119" s="166" t="s">
        <v>173</v>
      </c>
      <c r="C119" s="166" t="s">
        <v>174</v>
      </c>
      <c r="D119" s="166"/>
      <c r="E119" s="177">
        <v>30850.85</v>
      </c>
      <c r="F119" s="168">
        <v>666.02844965899999</v>
      </c>
      <c r="G119" s="169">
        <v>6.6711699999999997E-3</v>
      </c>
      <c r="H119" s="12"/>
      <c r="J119" s="14"/>
    </row>
    <row r="120" spans="1:10" x14ac:dyDescent="0.2">
      <c r="A120" s="163"/>
      <c r="B120" s="163"/>
      <c r="C120" s="164" t="s">
        <v>150</v>
      </c>
      <c r="D120" s="163"/>
      <c r="E120" s="163" t="s">
        <v>151</v>
      </c>
      <c r="F120" s="170">
        <v>666.02844965899999</v>
      </c>
      <c r="G120" s="171">
        <v>6.6711699999999997E-3</v>
      </c>
      <c r="H120" s="12"/>
      <c r="J120" s="14"/>
    </row>
    <row r="121" spans="1:10" x14ac:dyDescent="0.2">
      <c r="A121" s="163"/>
      <c r="B121" s="163"/>
      <c r="C121" s="172"/>
      <c r="D121" s="163"/>
      <c r="E121" s="163"/>
      <c r="F121" s="173"/>
      <c r="G121" s="173"/>
      <c r="H121" s="12"/>
      <c r="J121" s="14"/>
    </row>
    <row r="122" spans="1:10" x14ac:dyDescent="0.2">
      <c r="A122" s="163"/>
      <c r="B122" s="163"/>
      <c r="C122" s="164" t="s">
        <v>175</v>
      </c>
      <c r="D122" s="163"/>
      <c r="E122" s="163"/>
      <c r="F122" s="163"/>
      <c r="G122" s="163"/>
      <c r="H122" s="12"/>
      <c r="J122" s="14"/>
    </row>
    <row r="123" spans="1:10" x14ac:dyDescent="0.2">
      <c r="A123" s="163"/>
      <c r="B123" s="163"/>
      <c r="C123" s="164" t="s">
        <v>176</v>
      </c>
      <c r="D123" s="163"/>
      <c r="E123" s="163"/>
      <c r="F123" s="163"/>
      <c r="G123" s="163"/>
      <c r="H123" s="12"/>
      <c r="J123" s="14"/>
    </row>
    <row r="124" spans="1:10" x14ac:dyDescent="0.2">
      <c r="A124" s="163"/>
      <c r="B124" s="163"/>
      <c r="C124" s="164" t="s">
        <v>150</v>
      </c>
      <c r="D124" s="163"/>
      <c r="E124" s="163" t="s">
        <v>151</v>
      </c>
      <c r="F124" s="174" t="s">
        <v>153</v>
      </c>
      <c r="G124" s="171">
        <v>0</v>
      </c>
      <c r="H124" s="12"/>
      <c r="J124" s="14"/>
    </row>
    <row r="125" spans="1:10" x14ac:dyDescent="0.2">
      <c r="A125" s="163"/>
      <c r="B125" s="163"/>
      <c r="C125" s="172"/>
      <c r="D125" s="163"/>
      <c r="E125" s="163"/>
      <c r="F125" s="173"/>
      <c r="G125" s="173"/>
      <c r="H125" s="12"/>
      <c r="J125" s="14"/>
    </row>
    <row r="126" spans="1:10" ht="25.5" x14ac:dyDescent="0.2">
      <c r="A126" s="163"/>
      <c r="B126" s="163"/>
      <c r="C126" s="164" t="s">
        <v>177</v>
      </c>
      <c r="D126" s="163"/>
      <c r="E126" s="163"/>
      <c r="F126" s="173"/>
      <c r="G126" s="173"/>
      <c r="H126" s="12"/>
      <c r="J126" s="14"/>
    </row>
    <row r="127" spans="1:10" x14ac:dyDescent="0.2">
      <c r="A127" s="163"/>
      <c r="B127" s="163"/>
      <c r="C127" s="164" t="s">
        <v>150</v>
      </c>
      <c r="D127" s="163"/>
      <c r="E127" s="163" t="s">
        <v>151</v>
      </c>
      <c r="F127" s="174" t="s">
        <v>153</v>
      </c>
      <c r="G127" s="171">
        <v>0</v>
      </c>
      <c r="H127" s="12"/>
      <c r="J127" s="14"/>
    </row>
    <row r="128" spans="1:10" x14ac:dyDescent="0.2">
      <c r="A128" s="163"/>
      <c r="B128" s="166"/>
      <c r="C128" s="166"/>
      <c r="D128" s="164"/>
      <c r="E128" s="163"/>
      <c r="F128" s="166"/>
      <c r="G128" s="175"/>
      <c r="H128" s="12"/>
      <c r="J128" s="14"/>
    </row>
    <row r="129" spans="1:17" x14ac:dyDescent="0.2">
      <c r="A129" s="175"/>
      <c r="B129" s="166"/>
      <c r="C129" s="166" t="s">
        <v>178</v>
      </c>
      <c r="D129" s="166"/>
      <c r="E129" s="175"/>
      <c r="F129" s="168">
        <v>-229.04768974000001</v>
      </c>
      <c r="G129" s="169">
        <v>-2.29422E-3</v>
      </c>
      <c r="H129" s="12"/>
      <c r="J129" s="14"/>
    </row>
    <row r="130" spans="1:17" x14ac:dyDescent="0.2">
      <c r="A130" s="172"/>
      <c r="B130" s="172"/>
      <c r="C130" s="164" t="s">
        <v>179</v>
      </c>
      <c r="D130" s="173"/>
      <c r="E130" s="173"/>
      <c r="F130" s="170">
        <v>99836.849051594007</v>
      </c>
      <c r="G130" s="178">
        <v>0.99999998999999995</v>
      </c>
      <c r="H130" s="12"/>
      <c r="J130" s="14"/>
    </row>
    <row r="131" spans="1:17" x14ac:dyDescent="0.2">
      <c r="A131" s="13"/>
      <c r="B131" s="13"/>
      <c r="C131" s="13"/>
      <c r="D131" s="179"/>
      <c r="E131" s="179"/>
      <c r="F131" s="179"/>
      <c r="G131" s="179"/>
      <c r="J131" s="14"/>
    </row>
    <row r="132" spans="1:17" ht="12.75" customHeight="1" x14ac:dyDescent="0.2">
      <c r="A132" s="13"/>
      <c r="B132" s="270" t="s">
        <v>869</v>
      </c>
      <c r="C132" s="270"/>
      <c r="D132" s="270"/>
      <c r="E132" s="270"/>
      <c r="F132" s="270"/>
      <c r="G132" s="270"/>
      <c r="H132" s="270"/>
      <c r="J132" s="14"/>
    </row>
    <row r="133" spans="1:17" ht="14.1" customHeight="1" x14ac:dyDescent="0.2">
      <c r="A133" s="13"/>
      <c r="B133" s="270" t="s">
        <v>870</v>
      </c>
      <c r="C133" s="270"/>
      <c r="D133" s="270"/>
      <c r="E133" s="270"/>
      <c r="F133" s="270"/>
      <c r="G133" s="270"/>
      <c r="H133" s="270"/>
      <c r="J133" s="14"/>
    </row>
    <row r="134" spans="1:17" ht="17.100000000000001" customHeight="1" x14ac:dyDescent="0.2">
      <c r="A134" s="13"/>
      <c r="B134" s="270" t="s">
        <v>871</v>
      </c>
      <c r="C134" s="270"/>
      <c r="D134" s="270"/>
      <c r="E134" s="270"/>
      <c r="F134" s="270"/>
      <c r="G134" s="270"/>
      <c r="H134" s="270"/>
      <c r="J134" s="14"/>
    </row>
    <row r="135" spans="1:17" s="16" customFormat="1" ht="66.75" customHeight="1" x14ac:dyDescent="0.25">
      <c r="A135" s="15"/>
      <c r="B135" s="271" t="s">
        <v>872</v>
      </c>
      <c r="C135" s="271"/>
      <c r="D135" s="271"/>
      <c r="E135" s="271"/>
      <c r="F135" s="271"/>
      <c r="G135" s="271"/>
      <c r="H135" s="271"/>
      <c r="I135"/>
      <c r="J135" s="14"/>
      <c r="K135"/>
      <c r="L135"/>
      <c r="M135"/>
      <c r="N135"/>
      <c r="O135"/>
      <c r="P135"/>
      <c r="Q135"/>
    </row>
    <row r="136" spans="1:17" ht="12.75" customHeight="1" x14ac:dyDescent="0.2">
      <c r="A136" s="13"/>
      <c r="B136" s="270" t="s">
        <v>873</v>
      </c>
      <c r="C136" s="270"/>
      <c r="D136" s="270"/>
      <c r="E136" s="270"/>
      <c r="F136" s="270"/>
      <c r="G136" s="270"/>
      <c r="H136" s="270"/>
      <c r="J136" s="14"/>
    </row>
    <row r="137" spans="1:17" x14ac:dyDescent="0.2">
      <c r="A137" s="1"/>
      <c r="B137" s="1"/>
      <c r="C137" s="1"/>
      <c r="D137" s="3"/>
      <c r="E137" s="3"/>
      <c r="F137" s="3"/>
      <c r="G137" s="3"/>
      <c r="J137" s="14"/>
    </row>
    <row r="138" spans="1:17" x14ac:dyDescent="0.2">
      <c r="A138" s="1"/>
      <c r="B138" s="267" t="s">
        <v>180</v>
      </c>
      <c r="C138" s="268"/>
      <c r="D138" s="269"/>
      <c r="E138" s="4"/>
      <c r="F138" s="3"/>
      <c r="G138" s="3"/>
      <c r="J138" s="14"/>
    </row>
    <row r="139" spans="1:17" ht="12.75" customHeight="1" x14ac:dyDescent="0.2">
      <c r="A139" s="1"/>
      <c r="B139" s="265" t="s">
        <v>181</v>
      </c>
      <c r="C139" s="266"/>
      <c r="D139" s="180" t="s">
        <v>182</v>
      </c>
      <c r="E139" s="4"/>
      <c r="F139" s="3"/>
      <c r="G139" s="3"/>
      <c r="J139" s="14"/>
    </row>
    <row r="140" spans="1:17" ht="12.75" customHeight="1" x14ac:dyDescent="0.2">
      <c r="A140" s="1"/>
      <c r="B140" s="265" t="s">
        <v>951</v>
      </c>
      <c r="C140" s="266"/>
      <c r="D140" s="180" t="str">
        <f>"Rs. "&amp;TEXT(F73,"0.00")&amp;" lacs/ #"</f>
        <v>Rs. 0.00 lacs/ #</v>
      </c>
      <c r="E140" s="4"/>
      <c r="F140" s="3"/>
      <c r="G140" s="3"/>
      <c r="J140" s="14"/>
    </row>
    <row r="141" spans="1:17" x14ac:dyDescent="0.2">
      <c r="A141" s="1"/>
      <c r="B141" s="265" t="s">
        <v>184</v>
      </c>
      <c r="C141" s="266"/>
      <c r="D141" s="181" t="s">
        <v>151</v>
      </c>
      <c r="E141" s="4"/>
      <c r="F141" s="3"/>
      <c r="G141" s="3"/>
      <c r="J141" s="14"/>
    </row>
    <row r="142" spans="1:17" x14ac:dyDescent="0.2">
      <c r="A142" s="17"/>
      <c r="B142" s="18" t="s">
        <v>151</v>
      </c>
      <c r="C142" s="18" t="s">
        <v>874</v>
      </c>
      <c r="D142" s="18" t="s">
        <v>185</v>
      </c>
      <c r="E142" s="17"/>
      <c r="F142" s="17"/>
      <c r="G142" s="17"/>
      <c r="H142" s="17"/>
      <c r="J142" s="14"/>
    </row>
    <row r="143" spans="1:17" x14ac:dyDescent="0.2">
      <c r="A143" s="5"/>
      <c r="B143" s="182" t="s">
        <v>186</v>
      </c>
      <c r="C143" s="18" t="s">
        <v>187</v>
      </c>
      <c r="D143" s="18" t="s">
        <v>188</v>
      </c>
      <c r="E143" s="5"/>
      <c r="F143" s="5"/>
      <c r="G143" s="5"/>
      <c r="J143" s="14"/>
    </row>
    <row r="144" spans="1:17" x14ac:dyDescent="0.2">
      <c r="A144" s="5"/>
      <c r="B144" s="183" t="s">
        <v>189</v>
      </c>
      <c r="C144" s="184">
        <v>92.380499999999998</v>
      </c>
      <c r="D144" s="184">
        <v>97.549400000000006</v>
      </c>
      <c r="E144" s="5"/>
      <c r="F144" s="2"/>
      <c r="G144" s="6"/>
      <c r="J144" s="14"/>
    </row>
    <row r="145" spans="1:10" x14ac:dyDescent="0.2">
      <c r="A145" s="5"/>
      <c r="B145" s="183" t="s">
        <v>875</v>
      </c>
      <c r="C145" s="184">
        <v>61.561399999999999</v>
      </c>
      <c r="D145" s="184">
        <v>65.005799999999994</v>
      </c>
      <c r="E145" s="5"/>
      <c r="F145" s="2"/>
      <c r="G145" s="6"/>
      <c r="J145" s="14"/>
    </row>
    <row r="146" spans="1:10" x14ac:dyDescent="0.2">
      <c r="A146" s="5"/>
      <c r="B146" s="183" t="s">
        <v>191</v>
      </c>
      <c r="C146" s="184">
        <v>87.033299999999997</v>
      </c>
      <c r="D146" s="184">
        <v>91.858599999999996</v>
      </c>
      <c r="E146" s="5"/>
      <c r="F146" s="2"/>
      <c r="G146" s="6"/>
      <c r="J146" s="14"/>
    </row>
    <row r="147" spans="1:10" x14ac:dyDescent="0.2">
      <c r="A147" s="5"/>
      <c r="B147" s="183" t="s">
        <v>876</v>
      </c>
      <c r="C147" s="184">
        <v>57.703800000000001</v>
      </c>
      <c r="D147" s="184">
        <v>60.902900000000002</v>
      </c>
      <c r="E147" s="5"/>
      <c r="F147" s="2"/>
      <c r="G147" s="6"/>
      <c r="J147" s="14"/>
    </row>
    <row r="148" spans="1:10" x14ac:dyDescent="0.2">
      <c r="A148" s="5"/>
      <c r="B148" s="17"/>
      <c r="C148" s="17"/>
      <c r="D148" s="17"/>
      <c r="E148" s="5"/>
      <c r="F148" s="5"/>
      <c r="G148" s="5"/>
      <c r="J148" s="14"/>
    </row>
    <row r="149" spans="1:10" x14ac:dyDescent="0.2">
      <c r="A149" s="5"/>
      <c r="B149" s="265" t="s">
        <v>877</v>
      </c>
      <c r="C149" s="266"/>
      <c r="D149" s="180" t="s">
        <v>182</v>
      </c>
      <c r="E149" s="5"/>
      <c r="F149" s="5"/>
      <c r="G149" s="5"/>
      <c r="J149" s="14"/>
    </row>
    <row r="150" spans="1:10" x14ac:dyDescent="0.2">
      <c r="A150" s="5"/>
      <c r="B150" s="159"/>
      <c r="C150" s="159"/>
      <c r="D150" s="17"/>
      <c r="E150" s="5"/>
      <c r="F150" s="5"/>
      <c r="G150" s="5"/>
      <c r="J150" s="14"/>
    </row>
    <row r="151" spans="1:10" x14ac:dyDescent="0.2">
      <c r="A151" s="5"/>
      <c r="B151" s="265" t="s">
        <v>194</v>
      </c>
      <c r="C151" s="266"/>
      <c r="D151" s="180" t="s">
        <v>182</v>
      </c>
      <c r="E151" s="7"/>
      <c r="F151" s="5"/>
      <c r="G151" s="5"/>
      <c r="J151" s="14"/>
    </row>
    <row r="152" spans="1:10" x14ac:dyDescent="0.2">
      <c r="A152" s="5"/>
      <c r="B152" s="265" t="s">
        <v>195</v>
      </c>
      <c r="C152" s="266"/>
      <c r="D152" s="180" t="s">
        <v>182</v>
      </c>
      <c r="E152" s="7"/>
      <c r="F152" s="5"/>
      <c r="G152" s="5"/>
      <c r="J152" s="14"/>
    </row>
    <row r="153" spans="1:10" x14ac:dyDescent="0.2">
      <c r="A153" s="5"/>
      <c r="B153" s="265" t="s">
        <v>196</v>
      </c>
      <c r="C153" s="266"/>
      <c r="D153" s="180" t="s">
        <v>182</v>
      </c>
      <c r="E153" s="7"/>
      <c r="F153" s="5"/>
      <c r="G153" s="5"/>
      <c r="J153" s="14"/>
    </row>
    <row r="154" spans="1:10" x14ac:dyDescent="0.2">
      <c r="A154" s="5"/>
      <c r="B154" s="265" t="s">
        <v>197</v>
      </c>
      <c r="C154" s="266"/>
      <c r="D154" s="185">
        <v>0.28281475048662946</v>
      </c>
      <c r="E154" s="5"/>
      <c r="F154" s="2"/>
      <c r="G154" s="6"/>
      <c r="J154" s="14"/>
    </row>
    <row r="155" spans="1:10" x14ac:dyDescent="0.2">
      <c r="J155" s="14"/>
    </row>
  </sheetData>
  <mergeCells count="17">
    <mergeCell ref="B154:C154"/>
    <mergeCell ref="A3:H3"/>
    <mergeCell ref="B151:C151"/>
    <mergeCell ref="B152:C152"/>
    <mergeCell ref="B153:C153"/>
    <mergeCell ref="A2:H2"/>
    <mergeCell ref="A1:H1"/>
    <mergeCell ref="B140:C140"/>
    <mergeCell ref="B141:C141"/>
    <mergeCell ref="B149:C149"/>
    <mergeCell ref="B138:D138"/>
    <mergeCell ref="B139:C139"/>
    <mergeCell ref="B132:H132"/>
    <mergeCell ref="B133:H133"/>
    <mergeCell ref="B134:H134"/>
    <mergeCell ref="B135:H135"/>
    <mergeCell ref="B136:H136"/>
  </mergeCells>
  <hyperlinks>
    <hyperlink ref="I1" location="Index!B2" display="Index" xr:uid="{ACD69B70-FA0E-46B6-8D65-A75D804C050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8C26D-610A-496D-80D1-58F8AC33A422}">
  <sheetPr>
    <outlinePr summaryBelow="0" summaryRight="0"/>
  </sheetPr>
  <dimension ref="A1:Q122"/>
  <sheetViews>
    <sheetView showGridLines="0" workbookViewId="0">
      <selection activeCell="A111" sqref="A1:H1048576"/>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8" max="8" width="8.4257812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758</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336</v>
      </c>
      <c r="C7" s="166" t="s">
        <v>337</v>
      </c>
      <c r="D7" s="166" t="s">
        <v>47</v>
      </c>
      <c r="E7" s="167">
        <v>550000</v>
      </c>
      <c r="F7" s="168">
        <v>8423.5249999999996</v>
      </c>
      <c r="G7" s="169">
        <v>7.9617939999999998E-2</v>
      </c>
      <c r="H7" s="12"/>
      <c r="J7" s="14"/>
    </row>
    <row r="8" spans="1:10" x14ac:dyDescent="0.2">
      <c r="A8" s="165">
        <v>2</v>
      </c>
      <c r="B8" s="166" t="s">
        <v>12</v>
      </c>
      <c r="C8" s="166" t="s">
        <v>13</v>
      </c>
      <c r="D8" s="166" t="s">
        <v>14</v>
      </c>
      <c r="E8" s="167">
        <v>278000</v>
      </c>
      <c r="F8" s="168">
        <v>7953.0240000000003</v>
      </c>
      <c r="G8" s="169">
        <v>7.5170829999999994E-2</v>
      </c>
      <c r="H8" s="12"/>
      <c r="J8" s="14"/>
    </row>
    <row r="9" spans="1:10" x14ac:dyDescent="0.2">
      <c r="A9" s="165">
        <v>3</v>
      </c>
      <c r="B9" s="166" t="s">
        <v>45</v>
      </c>
      <c r="C9" s="166" t="s">
        <v>46</v>
      </c>
      <c r="D9" s="166" t="s">
        <v>47</v>
      </c>
      <c r="E9" s="167">
        <v>562000</v>
      </c>
      <c r="F9" s="168">
        <v>6300.3010000000004</v>
      </c>
      <c r="G9" s="169">
        <v>5.9549530000000003E-2</v>
      </c>
      <c r="H9" s="12"/>
      <c r="J9" s="14"/>
    </row>
    <row r="10" spans="1:10" x14ac:dyDescent="0.2">
      <c r="A10" s="165">
        <v>4</v>
      </c>
      <c r="B10" s="166" t="s">
        <v>9</v>
      </c>
      <c r="C10" s="166" t="s">
        <v>10</v>
      </c>
      <c r="D10" s="166" t="s">
        <v>11</v>
      </c>
      <c r="E10" s="167">
        <v>152535</v>
      </c>
      <c r="F10" s="168">
        <v>5596.9667550000004</v>
      </c>
      <c r="G10" s="169">
        <v>5.2901719999999999E-2</v>
      </c>
      <c r="H10" s="12"/>
      <c r="J10" s="14"/>
    </row>
    <row r="11" spans="1:10" x14ac:dyDescent="0.2">
      <c r="A11" s="165">
        <v>5</v>
      </c>
      <c r="B11" s="166" t="s">
        <v>62</v>
      </c>
      <c r="C11" s="166" t="s">
        <v>63</v>
      </c>
      <c r="D11" s="166" t="s">
        <v>47</v>
      </c>
      <c r="E11" s="167">
        <v>671000</v>
      </c>
      <c r="F11" s="168">
        <v>5571.6485000000002</v>
      </c>
      <c r="G11" s="169">
        <v>5.266241E-2</v>
      </c>
      <c r="H11" s="12"/>
      <c r="J11" s="14"/>
    </row>
    <row r="12" spans="1:10" ht="15" x14ac:dyDescent="0.2">
      <c r="A12" s="165">
        <v>6</v>
      </c>
      <c r="B12" s="166" t="s">
        <v>15</v>
      </c>
      <c r="C12" s="166" t="s">
        <v>16</v>
      </c>
      <c r="D12" s="166" t="s">
        <v>17</v>
      </c>
      <c r="E12" s="167">
        <v>345000</v>
      </c>
      <c r="F12" s="168">
        <v>4735.9875000000002</v>
      </c>
      <c r="G12" s="169">
        <v>4.4763869999999997E-2</v>
      </c>
      <c r="H12" s="12"/>
      <c r="J12" s="62"/>
    </row>
    <row r="13" spans="1:10" x14ac:dyDescent="0.2">
      <c r="A13" s="165">
        <v>7</v>
      </c>
      <c r="B13" s="166" t="s">
        <v>21</v>
      </c>
      <c r="C13" s="166" t="s">
        <v>22</v>
      </c>
      <c r="D13" s="166" t="s">
        <v>23</v>
      </c>
      <c r="E13" s="167">
        <v>1460000</v>
      </c>
      <c r="F13" s="168">
        <v>4320.87</v>
      </c>
      <c r="G13" s="169">
        <v>4.084024E-2</v>
      </c>
      <c r="H13" s="12"/>
      <c r="J13" s="14"/>
    </row>
    <row r="14" spans="1:10" x14ac:dyDescent="0.2">
      <c r="A14" s="165">
        <v>8</v>
      </c>
      <c r="B14" s="166" t="s">
        <v>338</v>
      </c>
      <c r="C14" s="166" t="s">
        <v>339</v>
      </c>
      <c r="D14" s="166" t="s">
        <v>207</v>
      </c>
      <c r="E14" s="167">
        <v>2198000</v>
      </c>
      <c r="F14" s="168">
        <v>3937.7170000000001</v>
      </c>
      <c r="G14" s="169">
        <v>3.7218729999999998E-2</v>
      </c>
      <c r="H14" s="12"/>
      <c r="J14" s="14"/>
    </row>
    <row r="15" spans="1:10" x14ac:dyDescent="0.2">
      <c r="A15" s="165">
        <v>9</v>
      </c>
      <c r="B15" s="166" t="s">
        <v>759</v>
      </c>
      <c r="C15" s="166" t="s">
        <v>760</v>
      </c>
      <c r="D15" s="166" t="s">
        <v>282</v>
      </c>
      <c r="E15" s="167">
        <v>164000</v>
      </c>
      <c r="F15" s="168">
        <v>3862.0360000000001</v>
      </c>
      <c r="G15" s="169">
        <v>3.6503399999999998E-2</v>
      </c>
      <c r="H15" s="12"/>
      <c r="J15" s="14" t="s">
        <v>1061</v>
      </c>
    </row>
    <row r="16" spans="1:10" x14ac:dyDescent="0.2">
      <c r="A16" s="165">
        <v>10</v>
      </c>
      <c r="B16" s="166" t="s">
        <v>357</v>
      </c>
      <c r="C16" s="166" t="s">
        <v>358</v>
      </c>
      <c r="D16" s="166" t="s">
        <v>47</v>
      </c>
      <c r="E16" s="167">
        <v>3130000</v>
      </c>
      <c r="F16" s="168">
        <v>3693.4</v>
      </c>
      <c r="G16" s="169">
        <v>3.490948E-2</v>
      </c>
      <c r="H16" s="12"/>
      <c r="J16" s="14"/>
    </row>
    <row r="17" spans="1:10" x14ac:dyDescent="0.2">
      <c r="A17" s="165">
        <v>11</v>
      </c>
      <c r="B17" s="166" t="s">
        <v>385</v>
      </c>
      <c r="C17" s="166" t="s">
        <v>386</v>
      </c>
      <c r="D17" s="166" t="s">
        <v>207</v>
      </c>
      <c r="E17" s="167">
        <v>84000</v>
      </c>
      <c r="F17" s="168">
        <v>3613.806</v>
      </c>
      <c r="G17" s="169">
        <v>3.4157170000000001E-2</v>
      </c>
      <c r="H17" s="12"/>
      <c r="J17" s="14"/>
    </row>
    <row r="18" spans="1:10" x14ac:dyDescent="0.2">
      <c r="A18" s="165">
        <v>12</v>
      </c>
      <c r="B18" s="166" t="s">
        <v>342</v>
      </c>
      <c r="C18" s="166" t="s">
        <v>343</v>
      </c>
      <c r="D18" s="166" t="s">
        <v>233</v>
      </c>
      <c r="E18" s="167">
        <v>235000</v>
      </c>
      <c r="F18" s="168">
        <v>3306.2150000000001</v>
      </c>
      <c r="G18" s="169">
        <v>3.1249869999999999E-2</v>
      </c>
      <c r="H18" s="12"/>
      <c r="J18" s="14"/>
    </row>
    <row r="19" spans="1:10" x14ac:dyDescent="0.2">
      <c r="A19" s="165">
        <v>13</v>
      </c>
      <c r="B19" s="166" t="s">
        <v>29</v>
      </c>
      <c r="C19" s="166" t="s">
        <v>30</v>
      </c>
      <c r="D19" s="166" t="s">
        <v>31</v>
      </c>
      <c r="E19" s="167">
        <v>39000</v>
      </c>
      <c r="F19" s="168">
        <v>3244.0005000000001</v>
      </c>
      <c r="G19" s="169">
        <v>3.0661819999999999E-2</v>
      </c>
      <c r="H19" s="12"/>
      <c r="J19" s="14"/>
    </row>
    <row r="20" spans="1:10" x14ac:dyDescent="0.2">
      <c r="A20" s="165">
        <v>14</v>
      </c>
      <c r="B20" s="166" t="s">
        <v>91</v>
      </c>
      <c r="C20" s="166" t="s">
        <v>92</v>
      </c>
      <c r="D20" s="166" t="s">
        <v>31</v>
      </c>
      <c r="E20" s="167">
        <v>538000</v>
      </c>
      <c r="F20" s="168">
        <v>3159.136</v>
      </c>
      <c r="G20" s="169">
        <v>2.9859699999999999E-2</v>
      </c>
      <c r="H20" s="12"/>
      <c r="J20" s="14"/>
    </row>
    <row r="21" spans="1:10" x14ac:dyDescent="0.2">
      <c r="A21" s="165">
        <v>15</v>
      </c>
      <c r="B21" s="166" t="s">
        <v>584</v>
      </c>
      <c r="C21" s="166" t="s">
        <v>585</v>
      </c>
      <c r="D21" s="166" t="s">
        <v>233</v>
      </c>
      <c r="E21" s="167">
        <v>240000</v>
      </c>
      <c r="F21" s="168">
        <v>2948.28</v>
      </c>
      <c r="G21" s="169">
        <v>2.7866720000000001E-2</v>
      </c>
      <c r="H21" s="12"/>
      <c r="J21" s="14"/>
    </row>
    <row r="22" spans="1:10" ht="25.5" x14ac:dyDescent="0.2">
      <c r="A22" s="165">
        <v>16</v>
      </c>
      <c r="B22" s="166" t="s">
        <v>351</v>
      </c>
      <c r="C22" s="166" t="s">
        <v>352</v>
      </c>
      <c r="D22" s="166" t="s">
        <v>213</v>
      </c>
      <c r="E22" s="167">
        <v>195000</v>
      </c>
      <c r="F22" s="168">
        <v>2846.61</v>
      </c>
      <c r="G22" s="169">
        <v>2.6905749999999999E-2</v>
      </c>
      <c r="H22" s="12"/>
      <c r="J22" s="62"/>
    </row>
    <row r="23" spans="1:10" ht="25.5" x14ac:dyDescent="0.2">
      <c r="A23" s="165">
        <v>17</v>
      </c>
      <c r="B23" s="166" t="s">
        <v>269</v>
      </c>
      <c r="C23" s="166" t="s">
        <v>270</v>
      </c>
      <c r="D23" s="166" t="s">
        <v>74</v>
      </c>
      <c r="E23" s="167">
        <v>225000</v>
      </c>
      <c r="F23" s="168">
        <v>2792.4749999999999</v>
      </c>
      <c r="G23" s="169">
        <v>2.6394069999999999E-2</v>
      </c>
      <c r="H23" s="12"/>
      <c r="J23" s="14"/>
    </row>
    <row r="24" spans="1:10" ht="25.5" x14ac:dyDescent="0.2">
      <c r="A24" s="165">
        <v>18</v>
      </c>
      <c r="B24" s="166" t="s">
        <v>355</v>
      </c>
      <c r="C24" s="166" t="s">
        <v>356</v>
      </c>
      <c r="D24" s="166" t="s">
        <v>213</v>
      </c>
      <c r="E24" s="167">
        <v>233000</v>
      </c>
      <c r="F24" s="168">
        <v>2762.681</v>
      </c>
      <c r="G24" s="169">
        <v>2.6112460000000001E-2</v>
      </c>
      <c r="H24" s="12"/>
      <c r="J24" s="14"/>
    </row>
    <row r="25" spans="1:10" x14ac:dyDescent="0.2">
      <c r="A25" s="165">
        <v>19</v>
      </c>
      <c r="B25" s="166" t="s">
        <v>258</v>
      </c>
      <c r="C25" s="166" t="s">
        <v>259</v>
      </c>
      <c r="D25" s="166" t="s">
        <v>207</v>
      </c>
      <c r="E25" s="167">
        <v>46000</v>
      </c>
      <c r="F25" s="168">
        <v>2620.6660000000002</v>
      </c>
      <c r="G25" s="169">
        <v>2.4770159999999999E-2</v>
      </c>
      <c r="H25" s="12"/>
      <c r="J25" s="14"/>
    </row>
    <row r="26" spans="1:10" x14ac:dyDescent="0.2">
      <c r="A26" s="165">
        <v>20</v>
      </c>
      <c r="B26" s="166" t="s">
        <v>89</v>
      </c>
      <c r="C26" s="166" t="s">
        <v>90</v>
      </c>
      <c r="D26" s="166" t="s">
        <v>71</v>
      </c>
      <c r="E26" s="167">
        <v>60000</v>
      </c>
      <c r="F26" s="168">
        <v>2513.4299999999998</v>
      </c>
      <c r="G26" s="169">
        <v>2.3756579999999999E-2</v>
      </c>
      <c r="H26" s="12"/>
      <c r="J26" s="14"/>
    </row>
    <row r="27" spans="1:10" ht="25.5" x14ac:dyDescent="0.2">
      <c r="A27" s="165">
        <v>21</v>
      </c>
      <c r="B27" s="166" t="s">
        <v>523</v>
      </c>
      <c r="C27" s="166" t="s">
        <v>524</v>
      </c>
      <c r="D27" s="166" t="s">
        <v>255</v>
      </c>
      <c r="E27" s="167">
        <v>43000</v>
      </c>
      <c r="F27" s="168">
        <v>2416.8795</v>
      </c>
      <c r="G27" s="169">
        <v>2.2843990000000002E-2</v>
      </c>
      <c r="H27" s="12"/>
      <c r="J27" s="14" t="s">
        <v>1062</v>
      </c>
    </row>
    <row r="28" spans="1:10" x14ac:dyDescent="0.2">
      <c r="A28" s="165">
        <v>22</v>
      </c>
      <c r="B28" s="166" t="s">
        <v>43</v>
      </c>
      <c r="C28" s="166" t="s">
        <v>44</v>
      </c>
      <c r="D28" s="166" t="s">
        <v>17</v>
      </c>
      <c r="E28" s="167">
        <v>228500</v>
      </c>
      <c r="F28" s="168">
        <v>2338.4690000000001</v>
      </c>
      <c r="G28" s="169">
        <v>2.210287E-2</v>
      </c>
      <c r="H28" s="12"/>
      <c r="J28" s="14"/>
    </row>
    <row r="29" spans="1:10" ht="25.5" x14ac:dyDescent="0.2">
      <c r="A29" s="165">
        <v>23</v>
      </c>
      <c r="B29" s="166" t="s">
        <v>363</v>
      </c>
      <c r="C29" s="166" t="s">
        <v>364</v>
      </c>
      <c r="D29" s="166" t="s">
        <v>213</v>
      </c>
      <c r="E29" s="167">
        <v>38500</v>
      </c>
      <c r="F29" s="168">
        <v>2229.8622500000001</v>
      </c>
      <c r="G29" s="169">
        <v>2.1076339999999999E-2</v>
      </c>
      <c r="H29" s="12"/>
      <c r="J29" s="14"/>
    </row>
    <row r="30" spans="1:10" x14ac:dyDescent="0.2">
      <c r="A30" s="165">
        <v>24</v>
      </c>
      <c r="B30" s="166" t="s">
        <v>83</v>
      </c>
      <c r="C30" s="166" t="s">
        <v>84</v>
      </c>
      <c r="D30" s="166" t="s">
        <v>31</v>
      </c>
      <c r="E30" s="167">
        <v>663000</v>
      </c>
      <c r="F30" s="168">
        <v>2219.7240000000002</v>
      </c>
      <c r="G30" s="169">
        <v>2.0980510000000001E-2</v>
      </c>
      <c r="H30" s="12"/>
      <c r="J30" s="14"/>
    </row>
    <row r="31" spans="1:10" x14ac:dyDescent="0.2">
      <c r="A31" s="165">
        <v>25</v>
      </c>
      <c r="B31" s="166" t="s">
        <v>266</v>
      </c>
      <c r="C31" s="166" t="s">
        <v>267</v>
      </c>
      <c r="D31" s="166" t="s">
        <v>268</v>
      </c>
      <c r="E31" s="167">
        <v>108000</v>
      </c>
      <c r="F31" s="168">
        <v>2009.232</v>
      </c>
      <c r="G31" s="169">
        <v>1.8990969999999999E-2</v>
      </c>
      <c r="H31" s="12"/>
      <c r="J31" s="14"/>
    </row>
    <row r="32" spans="1:10" x14ac:dyDescent="0.2">
      <c r="A32" s="165">
        <v>26</v>
      </c>
      <c r="B32" s="166" t="s">
        <v>403</v>
      </c>
      <c r="C32" s="166" t="s">
        <v>404</v>
      </c>
      <c r="D32" s="166" t="s">
        <v>74</v>
      </c>
      <c r="E32" s="167">
        <v>28828</v>
      </c>
      <c r="F32" s="168">
        <v>1930.812956</v>
      </c>
      <c r="G32" s="169">
        <v>1.824976E-2</v>
      </c>
      <c r="H32" s="12"/>
      <c r="J32" s="14"/>
    </row>
    <row r="33" spans="1:10" ht="25.5" x14ac:dyDescent="0.2">
      <c r="A33" s="165">
        <v>27</v>
      </c>
      <c r="B33" s="166" t="s">
        <v>552</v>
      </c>
      <c r="C33" s="166" t="s">
        <v>553</v>
      </c>
      <c r="D33" s="166" t="s">
        <v>554</v>
      </c>
      <c r="E33" s="167">
        <v>375000</v>
      </c>
      <c r="F33" s="168">
        <v>1556.0625</v>
      </c>
      <c r="G33" s="169">
        <v>1.4707680000000001E-2</v>
      </c>
      <c r="H33" s="12"/>
      <c r="J33" s="14"/>
    </row>
    <row r="34" spans="1:10" x14ac:dyDescent="0.2">
      <c r="A34" s="165">
        <v>28</v>
      </c>
      <c r="B34" s="166" t="s">
        <v>143</v>
      </c>
      <c r="C34" s="166" t="s">
        <v>144</v>
      </c>
      <c r="D34" s="166" t="s">
        <v>102</v>
      </c>
      <c r="E34" s="167">
        <v>203225</v>
      </c>
      <c r="F34" s="168">
        <v>1323.197975</v>
      </c>
      <c r="G34" s="169">
        <v>1.2506679999999999E-2</v>
      </c>
      <c r="H34" s="12"/>
      <c r="J34" s="14"/>
    </row>
    <row r="35" spans="1:10" ht="25.5" x14ac:dyDescent="0.2">
      <c r="A35" s="165">
        <v>29</v>
      </c>
      <c r="B35" s="166" t="s">
        <v>95</v>
      </c>
      <c r="C35" s="166" t="s">
        <v>96</v>
      </c>
      <c r="D35" s="166" t="s">
        <v>97</v>
      </c>
      <c r="E35" s="167">
        <v>85000</v>
      </c>
      <c r="F35" s="168">
        <v>1221.79</v>
      </c>
      <c r="G35" s="169">
        <v>1.154818E-2</v>
      </c>
      <c r="H35" s="12"/>
      <c r="J35" s="14"/>
    </row>
    <row r="36" spans="1:10" x14ac:dyDescent="0.2">
      <c r="A36" s="163"/>
      <c r="B36" s="163"/>
      <c r="C36" s="164" t="s">
        <v>150</v>
      </c>
      <c r="D36" s="163"/>
      <c r="E36" s="163" t="s">
        <v>151</v>
      </c>
      <c r="F36" s="170">
        <v>101448.805436</v>
      </c>
      <c r="G36" s="171">
        <v>0.95887942999999998</v>
      </c>
      <c r="H36" s="12"/>
      <c r="J36" s="14"/>
    </row>
    <row r="37" spans="1:10" x14ac:dyDescent="0.2">
      <c r="A37" s="163"/>
      <c r="B37" s="163"/>
      <c r="C37" s="172"/>
      <c r="D37" s="163"/>
      <c r="E37" s="163"/>
      <c r="F37" s="173"/>
      <c r="G37" s="173"/>
      <c r="H37" s="12"/>
      <c r="J37" s="14"/>
    </row>
    <row r="38" spans="1:10" x14ac:dyDescent="0.2">
      <c r="A38" s="163"/>
      <c r="B38" s="163"/>
      <c r="C38" s="164" t="s">
        <v>152</v>
      </c>
      <c r="D38" s="163"/>
      <c r="E38" s="163"/>
      <c r="F38" s="163"/>
      <c r="G38" s="163"/>
      <c r="H38" s="12"/>
      <c r="J38" s="14"/>
    </row>
    <row r="39" spans="1:10" x14ac:dyDescent="0.2">
      <c r="A39" s="163"/>
      <c r="B39" s="163"/>
      <c r="C39" s="164" t="s">
        <v>150</v>
      </c>
      <c r="D39" s="163"/>
      <c r="E39" s="163" t="s">
        <v>151</v>
      </c>
      <c r="F39" s="174" t="s">
        <v>153</v>
      </c>
      <c r="G39" s="171">
        <v>0</v>
      </c>
      <c r="H39" s="12"/>
      <c r="J39" s="14"/>
    </row>
    <row r="40" spans="1:10" x14ac:dyDescent="0.2">
      <c r="A40" s="163"/>
      <c r="B40" s="163"/>
      <c r="C40" s="172"/>
      <c r="D40" s="163"/>
      <c r="E40" s="163"/>
      <c r="F40" s="173"/>
      <c r="G40" s="173"/>
      <c r="H40" s="12"/>
      <c r="J40" s="14"/>
    </row>
    <row r="41" spans="1:10" x14ac:dyDescent="0.2">
      <c r="A41" s="163"/>
      <c r="B41" s="163"/>
      <c r="C41" s="164" t="s">
        <v>154</v>
      </c>
      <c r="D41" s="163"/>
      <c r="E41" s="163"/>
      <c r="F41" s="163"/>
      <c r="G41" s="163"/>
      <c r="H41" s="12"/>
      <c r="J41" s="14"/>
    </row>
    <row r="42" spans="1:10" x14ac:dyDescent="0.2">
      <c r="A42" s="163"/>
      <c r="B42" s="163"/>
      <c r="C42" s="164" t="s">
        <v>150</v>
      </c>
      <c r="D42" s="163"/>
      <c r="E42" s="163" t="s">
        <v>151</v>
      </c>
      <c r="F42" s="174" t="s">
        <v>153</v>
      </c>
      <c r="G42" s="171">
        <v>0</v>
      </c>
      <c r="H42" s="12"/>
      <c r="J42" s="14"/>
    </row>
    <row r="43" spans="1:10" x14ac:dyDescent="0.2">
      <c r="A43" s="163"/>
      <c r="B43" s="163"/>
      <c r="C43" s="172"/>
      <c r="D43" s="163"/>
      <c r="E43" s="163"/>
      <c r="F43" s="173"/>
      <c r="G43" s="173"/>
      <c r="H43" s="12"/>
      <c r="J43" s="14"/>
    </row>
    <row r="44" spans="1:10" x14ac:dyDescent="0.2">
      <c r="A44" s="163"/>
      <c r="B44" s="163"/>
      <c r="C44" s="164" t="s">
        <v>155</v>
      </c>
      <c r="D44" s="163"/>
      <c r="E44" s="163"/>
      <c r="F44" s="163"/>
      <c r="G44" s="163"/>
      <c r="H44" s="12"/>
      <c r="J44" s="14"/>
    </row>
    <row r="45" spans="1:10" x14ac:dyDescent="0.2">
      <c r="A45" s="163"/>
      <c r="B45" s="163"/>
      <c r="C45" s="164" t="s">
        <v>150</v>
      </c>
      <c r="D45" s="163"/>
      <c r="E45" s="163" t="s">
        <v>151</v>
      </c>
      <c r="F45" s="174" t="s">
        <v>153</v>
      </c>
      <c r="G45" s="171">
        <v>0</v>
      </c>
      <c r="H45" s="12"/>
      <c r="J45" s="14"/>
    </row>
    <row r="46" spans="1:10" x14ac:dyDescent="0.2">
      <c r="A46" s="163"/>
      <c r="B46" s="163"/>
      <c r="C46" s="172"/>
      <c r="D46" s="163"/>
      <c r="E46" s="163"/>
      <c r="F46" s="173"/>
      <c r="G46" s="173"/>
      <c r="H46" s="12"/>
      <c r="J46" s="14"/>
    </row>
    <row r="47" spans="1:10" x14ac:dyDescent="0.2">
      <c r="A47" s="163"/>
      <c r="B47" s="163"/>
      <c r="C47" s="164" t="s">
        <v>156</v>
      </c>
      <c r="D47" s="163"/>
      <c r="E47" s="163"/>
      <c r="F47" s="173"/>
      <c r="G47" s="173"/>
      <c r="H47" s="12"/>
      <c r="J47" s="14"/>
    </row>
    <row r="48" spans="1:10" x14ac:dyDescent="0.2">
      <c r="A48" s="163"/>
      <c r="B48" s="163"/>
      <c r="C48" s="164" t="s">
        <v>150</v>
      </c>
      <c r="D48" s="163"/>
      <c r="E48" s="163" t="s">
        <v>151</v>
      </c>
      <c r="F48" s="174" t="s">
        <v>153</v>
      </c>
      <c r="G48" s="171">
        <v>0</v>
      </c>
      <c r="H48" s="12"/>
      <c r="J48" s="14"/>
    </row>
    <row r="49" spans="1:10" x14ac:dyDescent="0.2">
      <c r="A49" s="163"/>
      <c r="B49" s="163"/>
      <c r="C49" s="172"/>
      <c r="D49" s="163"/>
      <c r="E49" s="163"/>
      <c r="F49" s="173"/>
      <c r="G49" s="173"/>
      <c r="H49" s="12"/>
      <c r="J49" s="14"/>
    </row>
    <row r="50" spans="1:10" x14ac:dyDescent="0.2">
      <c r="A50" s="163"/>
      <c r="B50" s="163"/>
      <c r="C50" s="164" t="s">
        <v>157</v>
      </c>
      <c r="D50" s="163"/>
      <c r="E50" s="163"/>
      <c r="F50" s="173"/>
      <c r="G50" s="173"/>
      <c r="H50" s="12"/>
      <c r="J50" s="14"/>
    </row>
    <row r="51" spans="1:10" x14ac:dyDescent="0.2">
      <c r="A51" s="163"/>
      <c r="B51" s="163"/>
      <c r="C51" s="164" t="s">
        <v>150</v>
      </c>
      <c r="D51" s="163"/>
      <c r="E51" s="163" t="s">
        <v>151</v>
      </c>
      <c r="F51" s="174" t="s">
        <v>153</v>
      </c>
      <c r="G51" s="171">
        <v>0</v>
      </c>
      <c r="H51" s="12"/>
      <c r="J51" s="14"/>
    </row>
    <row r="52" spans="1:10" x14ac:dyDescent="0.2">
      <c r="A52" s="163"/>
      <c r="B52" s="163"/>
      <c r="C52" s="172"/>
      <c r="D52" s="163"/>
      <c r="E52" s="163"/>
      <c r="F52" s="173"/>
      <c r="G52" s="173"/>
      <c r="H52" s="12"/>
      <c r="J52" s="14"/>
    </row>
    <row r="53" spans="1:10" x14ac:dyDescent="0.2">
      <c r="A53" s="163"/>
      <c r="B53" s="163"/>
      <c r="C53" s="164" t="s">
        <v>158</v>
      </c>
      <c r="D53" s="163"/>
      <c r="E53" s="163"/>
      <c r="F53" s="170">
        <v>101448.805436</v>
      </c>
      <c r="G53" s="171">
        <v>0.95887942999999998</v>
      </c>
      <c r="H53" s="12"/>
      <c r="J53" s="14"/>
    </row>
    <row r="54" spans="1:10" x14ac:dyDescent="0.2">
      <c r="A54" s="163"/>
      <c r="B54" s="163"/>
      <c r="C54" s="172"/>
      <c r="D54" s="163"/>
      <c r="E54" s="163"/>
      <c r="F54" s="173"/>
      <c r="G54" s="173"/>
      <c r="H54" s="12"/>
      <c r="J54" s="14"/>
    </row>
    <row r="55" spans="1:10" x14ac:dyDescent="0.2">
      <c r="A55" s="163"/>
      <c r="B55" s="163"/>
      <c r="C55" s="164" t="s">
        <v>159</v>
      </c>
      <c r="D55" s="163"/>
      <c r="E55" s="163"/>
      <c r="F55" s="173"/>
      <c r="G55" s="173"/>
      <c r="H55" s="12"/>
      <c r="J55" s="14"/>
    </row>
    <row r="56" spans="1:10" ht="25.5" x14ac:dyDescent="0.2">
      <c r="A56" s="163"/>
      <c r="B56" s="163"/>
      <c r="C56" s="164" t="s">
        <v>8</v>
      </c>
      <c r="D56" s="163"/>
      <c r="E56" s="163"/>
      <c r="F56" s="173"/>
      <c r="G56" s="173"/>
      <c r="H56" s="12"/>
      <c r="J56" s="14"/>
    </row>
    <row r="57" spans="1:10" x14ac:dyDescent="0.2">
      <c r="A57" s="163"/>
      <c r="B57" s="163"/>
      <c r="C57" s="164" t="s">
        <v>150</v>
      </c>
      <c r="D57" s="163"/>
      <c r="E57" s="163" t="s">
        <v>151</v>
      </c>
      <c r="F57" s="174" t="s">
        <v>153</v>
      </c>
      <c r="G57" s="171">
        <v>0</v>
      </c>
      <c r="H57" s="12"/>
      <c r="J57" s="14"/>
    </row>
    <row r="58" spans="1:10" x14ac:dyDescent="0.2">
      <c r="A58" s="163"/>
      <c r="B58" s="163"/>
      <c r="C58" s="172"/>
      <c r="D58" s="163"/>
      <c r="E58" s="163"/>
      <c r="F58" s="173"/>
      <c r="G58" s="173"/>
      <c r="H58" s="12"/>
      <c r="J58" s="14"/>
    </row>
    <row r="59" spans="1:10" x14ac:dyDescent="0.2">
      <c r="A59" s="163"/>
      <c r="B59" s="163"/>
      <c r="C59" s="164" t="s">
        <v>160</v>
      </c>
      <c r="D59" s="163"/>
      <c r="E59" s="163"/>
      <c r="F59" s="163"/>
      <c r="G59" s="163"/>
      <c r="H59" s="12"/>
      <c r="J59" s="14"/>
    </row>
    <row r="60" spans="1:10" x14ac:dyDescent="0.2">
      <c r="A60" s="163"/>
      <c r="B60" s="163"/>
      <c r="C60" s="164" t="s">
        <v>150</v>
      </c>
      <c r="D60" s="163"/>
      <c r="E60" s="163" t="s">
        <v>151</v>
      </c>
      <c r="F60" s="174" t="s">
        <v>153</v>
      </c>
      <c r="G60" s="171">
        <v>0</v>
      </c>
      <c r="H60" s="12"/>
      <c r="J60" s="14"/>
    </row>
    <row r="61" spans="1:10" x14ac:dyDescent="0.2">
      <c r="A61" s="163"/>
      <c r="B61" s="163"/>
      <c r="C61" s="172"/>
      <c r="D61" s="163"/>
      <c r="E61" s="163"/>
      <c r="F61" s="173"/>
      <c r="G61" s="173"/>
      <c r="H61" s="12"/>
      <c r="J61" s="14"/>
    </row>
    <row r="62" spans="1:10" x14ac:dyDescent="0.2">
      <c r="A62" s="163"/>
      <c r="B62" s="163"/>
      <c r="C62" s="164" t="s">
        <v>161</v>
      </c>
      <c r="D62" s="163"/>
      <c r="E62" s="163"/>
      <c r="F62" s="163"/>
      <c r="G62" s="163"/>
      <c r="H62" s="12"/>
      <c r="J62" s="14"/>
    </row>
    <row r="63" spans="1:10" x14ac:dyDescent="0.2">
      <c r="A63" s="163"/>
      <c r="B63" s="163"/>
      <c r="C63" s="164" t="s">
        <v>150</v>
      </c>
      <c r="D63" s="163"/>
      <c r="E63" s="163" t="s">
        <v>151</v>
      </c>
      <c r="F63" s="174" t="s">
        <v>153</v>
      </c>
      <c r="G63" s="171">
        <v>0</v>
      </c>
      <c r="H63" s="12"/>
      <c r="J63" s="14"/>
    </row>
    <row r="64" spans="1:10" x14ac:dyDescent="0.2">
      <c r="A64" s="163"/>
      <c r="B64" s="163"/>
      <c r="C64" s="172"/>
      <c r="D64" s="163"/>
      <c r="E64" s="163"/>
      <c r="F64" s="173"/>
      <c r="G64" s="173"/>
      <c r="H64" s="12"/>
      <c r="J64" s="14"/>
    </row>
    <row r="65" spans="1:10" x14ac:dyDescent="0.2">
      <c r="A65" s="163"/>
      <c r="B65" s="163"/>
      <c r="C65" s="164" t="s">
        <v>162</v>
      </c>
      <c r="D65" s="163"/>
      <c r="E65" s="163"/>
      <c r="F65" s="173"/>
      <c r="G65" s="173"/>
      <c r="H65" s="12"/>
      <c r="J65" s="14"/>
    </row>
    <row r="66" spans="1:10" x14ac:dyDescent="0.2">
      <c r="A66" s="163"/>
      <c r="B66" s="163"/>
      <c r="C66" s="164" t="s">
        <v>150</v>
      </c>
      <c r="D66" s="163"/>
      <c r="E66" s="163" t="s">
        <v>151</v>
      </c>
      <c r="F66" s="174" t="s">
        <v>153</v>
      </c>
      <c r="G66" s="171">
        <v>0</v>
      </c>
      <c r="H66" s="12"/>
      <c r="J66" s="14"/>
    </row>
    <row r="67" spans="1:10" x14ac:dyDescent="0.2">
      <c r="A67" s="163"/>
      <c r="B67" s="163"/>
      <c r="C67" s="172"/>
      <c r="D67" s="163"/>
      <c r="E67" s="163"/>
      <c r="F67" s="173"/>
      <c r="G67" s="173"/>
      <c r="H67" s="12"/>
      <c r="J67" s="14"/>
    </row>
    <row r="68" spans="1:10" x14ac:dyDescent="0.2">
      <c r="A68" s="163"/>
      <c r="B68" s="163"/>
      <c r="C68" s="164" t="s">
        <v>163</v>
      </c>
      <c r="D68" s="163"/>
      <c r="E68" s="163"/>
      <c r="F68" s="170">
        <v>0</v>
      </c>
      <c r="G68" s="171">
        <v>0</v>
      </c>
      <c r="H68" s="12"/>
      <c r="J68" s="14"/>
    </row>
    <row r="69" spans="1:10" x14ac:dyDescent="0.2">
      <c r="A69" s="163"/>
      <c r="B69" s="163"/>
      <c r="C69" s="172"/>
      <c r="D69" s="163"/>
      <c r="E69" s="163"/>
      <c r="F69" s="173"/>
      <c r="G69" s="173"/>
      <c r="H69" s="12"/>
      <c r="J69" s="14"/>
    </row>
    <row r="70" spans="1:10" x14ac:dyDescent="0.2">
      <c r="A70" s="163"/>
      <c r="B70" s="163"/>
      <c r="C70" s="164" t="s">
        <v>164</v>
      </c>
      <c r="D70" s="163"/>
      <c r="E70" s="163"/>
      <c r="F70" s="173"/>
      <c r="G70" s="173"/>
      <c r="H70" s="12"/>
      <c r="J70" s="14"/>
    </row>
    <row r="71" spans="1:10" x14ac:dyDescent="0.2">
      <c r="A71" s="163"/>
      <c r="B71" s="163"/>
      <c r="C71" s="164" t="s">
        <v>165</v>
      </c>
      <c r="D71" s="163"/>
      <c r="E71" s="163"/>
      <c r="F71" s="173"/>
      <c r="G71" s="173"/>
      <c r="H71" s="12"/>
      <c r="J71" s="14"/>
    </row>
    <row r="72" spans="1:10" x14ac:dyDescent="0.2">
      <c r="A72" s="163"/>
      <c r="B72" s="163"/>
      <c r="C72" s="164" t="s">
        <v>150</v>
      </c>
      <c r="D72" s="163"/>
      <c r="E72" s="163" t="s">
        <v>151</v>
      </c>
      <c r="F72" s="174" t="s">
        <v>153</v>
      </c>
      <c r="G72" s="171">
        <v>0</v>
      </c>
      <c r="H72" s="12"/>
      <c r="J72" s="14"/>
    </row>
    <row r="73" spans="1:10" x14ac:dyDescent="0.2">
      <c r="A73" s="163"/>
      <c r="B73" s="163"/>
      <c r="C73" s="172"/>
      <c r="D73" s="163"/>
      <c r="E73" s="163"/>
      <c r="F73" s="173"/>
      <c r="G73" s="173"/>
      <c r="H73" s="12"/>
      <c r="J73" s="14"/>
    </row>
    <row r="74" spans="1:10" x14ac:dyDescent="0.2">
      <c r="A74" s="163"/>
      <c r="B74" s="163"/>
      <c r="C74" s="164" t="s">
        <v>166</v>
      </c>
      <c r="D74" s="163"/>
      <c r="E74" s="163"/>
      <c r="F74" s="173"/>
      <c r="G74" s="173"/>
      <c r="H74" s="12"/>
      <c r="J74" s="14"/>
    </row>
    <row r="75" spans="1:10" x14ac:dyDescent="0.2">
      <c r="A75" s="163"/>
      <c r="B75" s="163"/>
      <c r="C75" s="164" t="s">
        <v>150</v>
      </c>
      <c r="D75" s="163"/>
      <c r="E75" s="163" t="s">
        <v>151</v>
      </c>
      <c r="F75" s="174" t="s">
        <v>153</v>
      </c>
      <c r="G75" s="171">
        <v>0</v>
      </c>
      <c r="H75" s="12"/>
      <c r="J75" s="14"/>
    </row>
    <row r="76" spans="1:10" x14ac:dyDescent="0.2">
      <c r="A76" s="163"/>
      <c r="B76" s="163"/>
      <c r="C76" s="172"/>
      <c r="D76" s="163"/>
      <c r="E76" s="163"/>
      <c r="F76" s="173"/>
      <c r="G76" s="173"/>
      <c r="H76" s="12"/>
      <c r="J76" s="14"/>
    </row>
    <row r="77" spans="1:10" x14ac:dyDescent="0.2">
      <c r="A77" s="163"/>
      <c r="B77" s="163"/>
      <c r="C77" s="164" t="s">
        <v>167</v>
      </c>
      <c r="D77" s="163"/>
      <c r="E77" s="163"/>
      <c r="F77" s="173"/>
      <c r="G77" s="173"/>
      <c r="H77" s="12"/>
      <c r="J77" s="14"/>
    </row>
    <row r="78" spans="1:10" x14ac:dyDescent="0.2">
      <c r="A78" s="163"/>
      <c r="B78" s="163"/>
      <c r="C78" s="164" t="s">
        <v>150</v>
      </c>
      <c r="D78" s="163"/>
      <c r="E78" s="163" t="s">
        <v>151</v>
      </c>
      <c r="F78" s="174" t="s">
        <v>153</v>
      </c>
      <c r="G78" s="171">
        <v>0</v>
      </c>
      <c r="H78" s="12"/>
      <c r="J78" s="14"/>
    </row>
    <row r="79" spans="1:10" x14ac:dyDescent="0.2">
      <c r="A79" s="163"/>
      <c r="B79" s="163"/>
      <c r="C79" s="172"/>
      <c r="D79" s="163"/>
      <c r="E79" s="163"/>
      <c r="F79" s="173"/>
      <c r="G79" s="173"/>
      <c r="H79" s="12"/>
      <c r="J79" s="14"/>
    </row>
    <row r="80" spans="1:10" x14ac:dyDescent="0.2">
      <c r="A80" s="163"/>
      <c r="B80" s="163"/>
      <c r="C80" s="164" t="s">
        <v>168</v>
      </c>
      <c r="D80" s="163"/>
      <c r="E80" s="163"/>
      <c r="F80" s="173"/>
      <c r="G80" s="173"/>
      <c r="H80" s="12"/>
      <c r="J80" s="14"/>
    </row>
    <row r="81" spans="1:10" x14ac:dyDescent="0.2">
      <c r="A81" s="165">
        <v>1</v>
      </c>
      <c r="B81" s="166"/>
      <c r="C81" s="166" t="s">
        <v>169</v>
      </c>
      <c r="D81" s="166"/>
      <c r="E81" s="175"/>
      <c r="F81" s="168">
        <v>4327.9898427970002</v>
      </c>
      <c r="G81" s="169">
        <v>4.0907529999999998E-2</v>
      </c>
      <c r="H81" s="176">
        <v>6.6416448321270405</v>
      </c>
      <c r="J81" s="14"/>
    </row>
    <row r="82" spans="1:10" x14ac:dyDescent="0.2">
      <c r="A82" s="163"/>
      <c r="B82" s="163"/>
      <c r="C82" s="164" t="s">
        <v>150</v>
      </c>
      <c r="D82" s="163"/>
      <c r="E82" s="163" t="s">
        <v>151</v>
      </c>
      <c r="F82" s="170">
        <v>4327.9898427970002</v>
      </c>
      <c r="G82" s="171">
        <v>4.0907529999999998E-2</v>
      </c>
      <c r="H82" s="12"/>
      <c r="J82" s="14"/>
    </row>
    <row r="83" spans="1:10" x14ac:dyDescent="0.2">
      <c r="A83" s="163"/>
      <c r="B83" s="163"/>
      <c r="C83" s="172"/>
      <c r="D83" s="163"/>
      <c r="E83" s="163"/>
      <c r="F83" s="173"/>
      <c r="G83" s="173"/>
      <c r="H83" s="12"/>
      <c r="J83" s="14"/>
    </row>
    <row r="84" spans="1:10" x14ac:dyDescent="0.2">
      <c r="A84" s="163"/>
      <c r="B84" s="163"/>
      <c r="C84" s="164" t="s">
        <v>170</v>
      </c>
      <c r="D84" s="163"/>
      <c r="E84" s="163"/>
      <c r="F84" s="170">
        <v>4327.9898427970002</v>
      </c>
      <c r="G84" s="171">
        <v>4.0907529999999998E-2</v>
      </c>
      <c r="H84" s="12"/>
      <c r="J84" s="14"/>
    </row>
    <row r="85" spans="1:10" x14ac:dyDescent="0.2">
      <c r="A85" s="163"/>
      <c r="B85" s="163"/>
      <c r="C85" s="173"/>
      <c r="D85" s="163"/>
      <c r="E85" s="163"/>
      <c r="F85" s="163"/>
      <c r="G85" s="163"/>
      <c r="H85" s="12"/>
      <c r="J85" s="14"/>
    </row>
    <row r="86" spans="1:10" x14ac:dyDescent="0.2">
      <c r="A86" s="163"/>
      <c r="B86" s="163"/>
      <c r="C86" s="164" t="s">
        <v>171</v>
      </c>
      <c r="D86" s="163"/>
      <c r="E86" s="163"/>
      <c r="F86" s="163"/>
      <c r="G86" s="163"/>
      <c r="H86" s="12"/>
      <c r="J86" s="14"/>
    </row>
    <row r="87" spans="1:10" x14ac:dyDescent="0.2">
      <c r="A87" s="163"/>
      <c r="B87" s="163"/>
      <c r="C87" s="164" t="s">
        <v>172</v>
      </c>
      <c r="D87" s="163"/>
      <c r="E87" s="163"/>
      <c r="F87" s="163"/>
      <c r="G87" s="163"/>
      <c r="H87" s="12"/>
      <c r="J87" s="14"/>
    </row>
    <row r="88" spans="1:10" x14ac:dyDescent="0.2">
      <c r="A88" s="163"/>
      <c r="B88" s="163"/>
      <c r="C88" s="164" t="s">
        <v>150</v>
      </c>
      <c r="D88" s="163"/>
      <c r="E88" s="163" t="s">
        <v>151</v>
      </c>
      <c r="F88" s="174" t="s">
        <v>153</v>
      </c>
      <c r="G88" s="171">
        <v>0</v>
      </c>
      <c r="H88" s="12"/>
      <c r="J88" s="14"/>
    </row>
    <row r="89" spans="1:10" x14ac:dyDescent="0.2">
      <c r="A89" s="163"/>
      <c r="B89" s="163"/>
      <c r="C89" s="172"/>
      <c r="D89" s="163"/>
      <c r="E89" s="163"/>
      <c r="F89" s="173"/>
      <c r="G89" s="173"/>
      <c r="H89" s="12"/>
      <c r="J89" s="14"/>
    </row>
    <row r="90" spans="1:10" x14ac:dyDescent="0.2">
      <c r="A90" s="163"/>
      <c r="B90" s="163"/>
      <c r="C90" s="164" t="s">
        <v>175</v>
      </c>
      <c r="D90" s="163"/>
      <c r="E90" s="163"/>
      <c r="F90" s="163"/>
      <c r="G90" s="163"/>
      <c r="H90" s="12"/>
      <c r="J90" s="14"/>
    </row>
    <row r="91" spans="1:10" x14ac:dyDescent="0.2">
      <c r="A91" s="163"/>
      <c r="B91" s="163"/>
      <c r="C91" s="164" t="s">
        <v>176</v>
      </c>
      <c r="D91" s="163"/>
      <c r="E91" s="163"/>
      <c r="F91" s="163"/>
      <c r="G91" s="163"/>
      <c r="H91" s="12"/>
      <c r="J91" s="14"/>
    </row>
    <row r="92" spans="1:10" x14ac:dyDescent="0.2">
      <c r="A92" s="163"/>
      <c r="B92" s="163"/>
      <c r="C92" s="164" t="s">
        <v>150</v>
      </c>
      <c r="D92" s="163"/>
      <c r="E92" s="163" t="s">
        <v>151</v>
      </c>
      <c r="F92" s="174" t="s">
        <v>153</v>
      </c>
      <c r="G92" s="171">
        <v>0</v>
      </c>
      <c r="H92" s="12"/>
      <c r="J92" s="14"/>
    </row>
    <row r="93" spans="1:10" x14ac:dyDescent="0.2">
      <c r="A93" s="163"/>
      <c r="B93" s="163"/>
      <c r="C93" s="172"/>
      <c r="D93" s="163"/>
      <c r="E93" s="163"/>
      <c r="F93" s="173"/>
      <c r="G93" s="173"/>
      <c r="H93" s="12"/>
      <c r="J93" s="14"/>
    </row>
    <row r="94" spans="1:10" ht="25.5" x14ac:dyDescent="0.2">
      <c r="A94" s="163"/>
      <c r="B94" s="163"/>
      <c r="C94" s="164" t="s">
        <v>177</v>
      </c>
      <c r="D94" s="163"/>
      <c r="E94" s="163"/>
      <c r="F94" s="173"/>
      <c r="G94" s="173"/>
      <c r="H94" s="12"/>
      <c r="J94" s="14"/>
    </row>
    <row r="95" spans="1:10" x14ac:dyDescent="0.2">
      <c r="A95" s="163"/>
      <c r="B95" s="163"/>
      <c r="C95" s="164" t="s">
        <v>150</v>
      </c>
      <c r="D95" s="163"/>
      <c r="E95" s="163" t="s">
        <v>151</v>
      </c>
      <c r="F95" s="174" t="s">
        <v>153</v>
      </c>
      <c r="G95" s="171">
        <v>0</v>
      </c>
      <c r="H95" s="12"/>
      <c r="J95" s="14"/>
    </row>
    <row r="96" spans="1:10" x14ac:dyDescent="0.2">
      <c r="A96" s="163"/>
      <c r="B96" s="166"/>
      <c r="C96" s="166"/>
      <c r="D96" s="164"/>
      <c r="E96" s="163"/>
      <c r="F96" s="166"/>
      <c r="G96" s="175"/>
      <c r="H96" s="12"/>
      <c r="J96" s="14"/>
    </row>
    <row r="97" spans="1:17" x14ac:dyDescent="0.2">
      <c r="A97" s="175"/>
      <c r="B97" s="166"/>
      <c r="C97" s="166" t="s">
        <v>178</v>
      </c>
      <c r="D97" s="166"/>
      <c r="E97" s="175"/>
      <c r="F97" s="168">
        <v>22.543244720000001</v>
      </c>
      <c r="G97" s="169">
        <v>2.1308000000000001E-4</v>
      </c>
      <c r="H97" s="12"/>
      <c r="J97" s="14"/>
    </row>
    <row r="98" spans="1:17" x14ac:dyDescent="0.2">
      <c r="A98" s="172"/>
      <c r="B98" s="172"/>
      <c r="C98" s="164" t="s">
        <v>179</v>
      </c>
      <c r="D98" s="173"/>
      <c r="E98" s="173"/>
      <c r="F98" s="170">
        <v>105799.338523517</v>
      </c>
      <c r="G98" s="178">
        <v>1.00000004</v>
      </c>
      <c r="H98" s="12"/>
      <c r="J98" s="14"/>
    </row>
    <row r="99" spans="1:17" ht="14.1" customHeight="1" x14ac:dyDescent="0.2">
      <c r="A99" s="13"/>
      <c r="B99" s="13"/>
      <c r="C99" s="13"/>
      <c r="D99" s="179"/>
      <c r="E99" s="179"/>
      <c r="F99" s="179"/>
      <c r="G99" s="179"/>
      <c r="J99" s="14"/>
    </row>
    <row r="100" spans="1:17" ht="12.75" customHeight="1" x14ac:dyDescent="0.2">
      <c r="A100" s="13"/>
      <c r="B100" s="270" t="s">
        <v>869</v>
      </c>
      <c r="C100" s="270"/>
      <c r="D100" s="270"/>
      <c r="E100" s="270"/>
      <c r="F100" s="270"/>
      <c r="G100" s="270"/>
      <c r="H100" s="270"/>
      <c r="J100" s="14"/>
    </row>
    <row r="101" spans="1:17" ht="14.1" customHeight="1" x14ac:dyDescent="0.2">
      <c r="A101" s="13"/>
      <c r="B101" s="270" t="s">
        <v>870</v>
      </c>
      <c r="C101" s="270"/>
      <c r="D101" s="270"/>
      <c r="E101" s="270"/>
      <c r="F101" s="270"/>
      <c r="G101" s="270"/>
      <c r="H101" s="270"/>
      <c r="J101" s="14"/>
    </row>
    <row r="102" spans="1:17" ht="17.100000000000001" customHeight="1" x14ac:dyDescent="0.2">
      <c r="A102" s="13"/>
      <c r="B102" s="270" t="s">
        <v>871</v>
      </c>
      <c r="C102" s="270"/>
      <c r="D102" s="270"/>
      <c r="E102" s="270"/>
      <c r="F102" s="270"/>
      <c r="G102" s="270"/>
      <c r="H102" s="270"/>
      <c r="J102" s="14"/>
    </row>
    <row r="103" spans="1:17" s="16" customFormat="1" ht="66.75" customHeight="1" x14ac:dyDescent="0.25">
      <c r="A103" s="15"/>
      <c r="B103" s="271" t="s">
        <v>872</v>
      </c>
      <c r="C103" s="271"/>
      <c r="D103" s="271"/>
      <c r="E103" s="271"/>
      <c r="F103" s="271"/>
      <c r="G103" s="271"/>
      <c r="H103" s="271"/>
      <c r="I103"/>
      <c r="J103" s="14"/>
      <c r="K103"/>
      <c r="L103"/>
      <c r="M103"/>
      <c r="N103"/>
      <c r="O103"/>
      <c r="P103"/>
      <c r="Q103"/>
    </row>
    <row r="104" spans="1:17" ht="12.75" customHeight="1" x14ac:dyDescent="0.2">
      <c r="A104" s="13"/>
      <c r="B104" s="270" t="s">
        <v>873</v>
      </c>
      <c r="C104" s="270"/>
      <c r="D104" s="270"/>
      <c r="E104" s="270"/>
      <c r="F104" s="270"/>
      <c r="G104" s="270"/>
      <c r="H104" s="270"/>
      <c r="J104" s="14"/>
    </row>
    <row r="105" spans="1:17" ht="14.1" customHeight="1" x14ac:dyDescent="0.2">
      <c r="A105" s="13"/>
      <c r="B105" s="13"/>
      <c r="C105" s="13"/>
      <c r="D105" s="179"/>
      <c r="E105" s="179"/>
      <c r="F105" s="179"/>
      <c r="G105" s="179"/>
      <c r="J105" s="14"/>
    </row>
    <row r="106" spans="1:17" ht="14.1" customHeight="1" x14ac:dyDescent="0.2">
      <c r="A106" s="13"/>
      <c r="B106" s="279" t="s">
        <v>180</v>
      </c>
      <c r="C106" s="280"/>
      <c r="D106" s="281"/>
      <c r="E106" s="188"/>
      <c r="F106" s="179"/>
      <c r="G106" s="179"/>
      <c r="J106" s="14"/>
    </row>
    <row r="107" spans="1:17" ht="29.1" customHeight="1" x14ac:dyDescent="0.2">
      <c r="A107" s="13"/>
      <c r="B107" s="265" t="s">
        <v>181</v>
      </c>
      <c r="C107" s="266"/>
      <c r="D107" s="180" t="s">
        <v>182</v>
      </c>
      <c r="E107" s="188"/>
      <c r="F107" s="179"/>
      <c r="G107" s="179"/>
      <c r="J107" s="14"/>
    </row>
    <row r="108" spans="1:17" ht="17.100000000000001" customHeight="1" x14ac:dyDescent="0.2">
      <c r="A108" s="13"/>
      <c r="B108" s="265" t="s">
        <v>183</v>
      </c>
      <c r="C108" s="266"/>
      <c r="D108" s="180" t="s">
        <v>182</v>
      </c>
      <c r="E108" s="188"/>
      <c r="F108" s="179"/>
      <c r="G108" s="179"/>
      <c r="J108" s="14"/>
    </row>
    <row r="109" spans="1:17" ht="17.100000000000001" customHeight="1" x14ac:dyDescent="0.2">
      <c r="A109" s="13"/>
      <c r="B109" s="265" t="s">
        <v>184</v>
      </c>
      <c r="C109" s="266"/>
      <c r="D109" s="181" t="s">
        <v>151</v>
      </c>
      <c r="E109" s="188"/>
      <c r="F109" s="179"/>
      <c r="G109" s="179"/>
      <c r="J109" s="14"/>
    </row>
    <row r="110" spans="1:17" x14ac:dyDescent="0.2">
      <c r="A110" s="17"/>
      <c r="B110" s="18" t="s">
        <v>151</v>
      </c>
      <c r="C110" s="18" t="s">
        <v>874</v>
      </c>
      <c r="D110" s="18" t="s">
        <v>185</v>
      </c>
      <c r="E110" s="17"/>
      <c r="F110" s="17"/>
      <c r="G110" s="17"/>
      <c r="H110" s="17"/>
      <c r="J110" s="14"/>
    </row>
    <row r="111" spans="1:17" ht="18" customHeight="1" x14ac:dyDescent="0.2">
      <c r="A111" s="17"/>
      <c r="B111" s="182" t="s">
        <v>186</v>
      </c>
      <c r="C111" s="18" t="s">
        <v>187</v>
      </c>
      <c r="D111" s="18" t="s">
        <v>188</v>
      </c>
      <c r="E111" s="17"/>
      <c r="F111" s="17"/>
      <c r="G111" s="17"/>
      <c r="J111" s="14"/>
    </row>
    <row r="112" spans="1:17" ht="17.100000000000001" customHeight="1" x14ac:dyDescent="0.2">
      <c r="A112" s="17"/>
      <c r="B112" s="183" t="s">
        <v>189</v>
      </c>
      <c r="C112" s="184">
        <v>160.99010000000001</v>
      </c>
      <c r="D112" s="184">
        <v>162.33510000000001</v>
      </c>
      <c r="E112" s="17"/>
      <c r="F112" s="159"/>
      <c r="G112" s="189"/>
      <c r="J112" s="14"/>
    </row>
    <row r="113" spans="1:10" ht="29.1" customHeight="1" x14ac:dyDescent="0.2">
      <c r="A113" s="17"/>
      <c r="B113" s="183" t="s">
        <v>878</v>
      </c>
      <c r="C113" s="184">
        <v>44.121400000000001</v>
      </c>
      <c r="D113" s="184">
        <v>44.485999999999997</v>
      </c>
      <c r="E113" s="17"/>
      <c r="F113" s="159"/>
      <c r="G113" s="189"/>
      <c r="J113" s="14"/>
    </row>
    <row r="114" spans="1:10" ht="17.100000000000001" customHeight="1" x14ac:dyDescent="0.2">
      <c r="A114" s="17"/>
      <c r="B114" s="183" t="s">
        <v>191</v>
      </c>
      <c r="C114" s="184">
        <v>147.1267</v>
      </c>
      <c r="D114" s="184">
        <v>148.21619999999999</v>
      </c>
      <c r="E114" s="17"/>
      <c r="F114" s="159"/>
      <c r="G114" s="189"/>
      <c r="J114" s="14"/>
    </row>
    <row r="115" spans="1:10" ht="29.1" customHeight="1" x14ac:dyDescent="0.2">
      <c r="A115" s="17"/>
      <c r="B115" s="183" t="s">
        <v>879</v>
      </c>
      <c r="C115" s="184">
        <v>41.067799999999998</v>
      </c>
      <c r="D115" s="184">
        <v>41.371000000000002</v>
      </c>
      <c r="E115" s="17"/>
      <c r="F115" s="159"/>
      <c r="G115" s="189"/>
      <c r="J115" s="14"/>
    </row>
    <row r="116" spans="1:10" ht="14.1" customHeight="1" x14ac:dyDescent="0.2">
      <c r="A116" s="17"/>
      <c r="B116" s="17"/>
      <c r="C116" s="17"/>
      <c r="D116" s="17"/>
      <c r="E116" s="17"/>
      <c r="F116" s="17"/>
      <c r="G116" s="17"/>
      <c r="J116" s="14"/>
    </row>
    <row r="117" spans="1:10" ht="17.100000000000001" customHeight="1" x14ac:dyDescent="0.2">
      <c r="A117" s="17"/>
      <c r="B117" s="265" t="s">
        <v>877</v>
      </c>
      <c r="C117" s="266"/>
      <c r="D117" s="180" t="s">
        <v>182</v>
      </c>
      <c r="E117" s="17"/>
      <c r="F117" s="17"/>
      <c r="G117" s="17"/>
      <c r="J117" s="14"/>
    </row>
    <row r="118" spans="1:10" ht="14.1" customHeight="1" x14ac:dyDescent="0.2">
      <c r="A118" s="17"/>
      <c r="B118" s="159"/>
      <c r="C118" s="159"/>
      <c r="D118" s="17"/>
      <c r="E118" s="17"/>
      <c r="F118" s="17"/>
      <c r="G118" s="17"/>
      <c r="J118" s="14"/>
    </row>
    <row r="119" spans="1:10" ht="29.1" customHeight="1" x14ac:dyDescent="0.2">
      <c r="A119" s="17"/>
      <c r="B119" s="265" t="s">
        <v>194</v>
      </c>
      <c r="C119" s="266"/>
      <c r="D119" s="180" t="s">
        <v>182</v>
      </c>
      <c r="E119" s="190"/>
      <c r="F119" s="17"/>
      <c r="G119" s="17"/>
      <c r="J119" s="14"/>
    </row>
    <row r="120" spans="1:10" ht="29.1" customHeight="1" x14ac:dyDescent="0.2">
      <c r="A120" s="17"/>
      <c r="B120" s="265" t="s">
        <v>195</v>
      </c>
      <c r="C120" s="266"/>
      <c r="D120" s="180" t="s">
        <v>182</v>
      </c>
      <c r="E120" s="190"/>
      <c r="F120" s="17"/>
      <c r="G120" s="17"/>
      <c r="J120" s="14"/>
    </row>
    <row r="121" spans="1:10" ht="17.100000000000001" customHeight="1" x14ac:dyDescent="0.2">
      <c r="A121" s="17"/>
      <c r="B121" s="265" t="s">
        <v>196</v>
      </c>
      <c r="C121" s="266"/>
      <c r="D121" s="180" t="s">
        <v>182</v>
      </c>
      <c r="E121" s="190"/>
      <c r="F121" s="17"/>
      <c r="G121" s="17"/>
      <c r="J121" s="14"/>
    </row>
    <row r="122" spans="1:10" ht="17.100000000000001" customHeight="1" x14ac:dyDescent="0.2">
      <c r="A122" s="17"/>
      <c r="B122" s="265" t="s">
        <v>197</v>
      </c>
      <c r="C122" s="266"/>
      <c r="D122" s="185">
        <v>0.4315636835974011</v>
      </c>
      <c r="E122" s="17"/>
      <c r="F122" s="159"/>
      <c r="G122" s="189"/>
      <c r="J122" s="14"/>
    </row>
  </sheetData>
  <mergeCells count="17">
    <mergeCell ref="A1:H1"/>
    <mergeCell ref="A2:H2"/>
    <mergeCell ref="A3:H3"/>
    <mergeCell ref="B108:C108"/>
    <mergeCell ref="B109:C109"/>
    <mergeCell ref="B106:D106"/>
    <mergeCell ref="B107:C107"/>
    <mergeCell ref="B100:H100"/>
    <mergeCell ref="B101:H101"/>
    <mergeCell ref="B102:H102"/>
    <mergeCell ref="B103:H103"/>
    <mergeCell ref="B104:H104"/>
    <mergeCell ref="B122:C122"/>
    <mergeCell ref="B117:C117"/>
    <mergeCell ref="B119:C119"/>
    <mergeCell ref="B120:C120"/>
    <mergeCell ref="B121:C121"/>
  </mergeCells>
  <hyperlinks>
    <hyperlink ref="I1" location="Index!B20" display="Index" xr:uid="{5EC7C3B7-3AF4-4845-89A0-2C06B74B219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2BF52-0780-485D-BE06-C35A5D4F657C}">
  <sheetPr>
    <outlinePr summaryBelow="0" summaryRight="0"/>
  </sheetPr>
  <dimension ref="A1:Q169"/>
  <sheetViews>
    <sheetView showGridLines="0" workbookViewId="0">
      <selection activeCell="D160" sqref="D160"/>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8" max="8" width="8.4257812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761</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12</v>
      </c>
      <c r="C7" s="166" t="s">
        <v>13</v>
      </c>
      <c r="D7" s="166" t="s">
        <v>14</v>
      </c>
      <c r="E7" s="167">
        <v>538061</v>
      </c>
      <c r="F7" s="168">
        <v>15392.849088000001</v>
      </c>
      <c r="G7" s="169">
        <v>5.9970219999999998E-2</v>
      </c>
      <c r="H7" s="12"/>
      <c r="J7" s="14"/>
    </row>
    <row r="8" spans="1:10" x14ac:dyDescent="0.2">
      <c r="A8" s="165">
        <v>2</v>
      </c>
      <c r="B8" s="166" t="s">
        <v>336</v>
      </c>
      <c r="C8" s="166" t="s">
        <v>337</v>
      </c>
      <c r="D8" s="166" t="s">
        <v>47</v>
      </c>
      <c r="E8" s="167">
        <v>682220</v>
      </c>
      <c r="F8" s="168">
        <v>10448.54041</v>
      </c>
      <c r="G8" s="169">
        <v>4.0707300000000002E-2</v>
      </c>
      <c r="H8" s="12"/>
      <c r="J8" s="14"/>
    </row>
    <row r="9" spans="1:10" x14ac:dyDescent="0.2">
      <c r="A9" s="165">
        <v>3</v>
      </c>
      <c r="B9" s="166" t="s">
        <v>340</v>
      </c>
      <c r="C9" s="166" t="s">
        <v>341</v>
      </c>
      <c r="D9" s="166" t="s">
        <v>47</v>
      </c>
      <c r="E9" s="167">
        <v>734102</v>
      </c>
      <c r="F9" s="168">
        <v>8531.3663930000002</v>
      </c>
      <c r="G9" s="169">
        <v>3.3238030000000002E-2</v>
      </c>
      <c r="H9" s="12"/>
      <c r="J9" s="14"/>
    </row>
    <row r="10" spans="1:10" x14ac:dyDescent="0.2">
      <c r="A10" s="165">
        <v>4</v>
      </c>
      <c r="B10" s="166" t="s">
        <v>87</v>
      </c>
      <c r="C10" s="166" t="s">
        <v>88</v>
      </c>
      <c r="D10" s="166" t="s">
        <v>74</v>
      </c>
      <c r="E10" s="167">
        <v>1689887</v>
      </c>
      <c r="F10" s="168">
        <v>8321.8485314999998</v>
      </c>
      <c r="G10" s="169">
        <v>3.2421749999999999E-2</v>
      </c>
      <c r="H10" s="12"/>
      <c r="J10" s="14"/>
    </row>
    <row r="11" spans="1:10" x14ac:dyDescent="0.2">
      <c r="A11" s="165">
        <v>5</v>
      </c>
      <c r="B11" s="166" t="s">
        <v>32</v>
      </c>
      <c r="C11" s="166" t="s">
        <v>33</v>
      </c>
      <c r="D11" s="166" t="s">
        <v>34</v>
      </c>
      <c r="E11" s="167">
        <v>168351</v>
      </c>
      <c r="F11" s="168">
        <v>7993.8947085</v>
      </c>
      <c r="G11" s="169">
        <v>3.114405E-2</v>
      </c>
      <c r="H11" s="12"/>
      <c r="J11" s="14"/>
    </row>
    <row r="12" spans="1:10" ht="15" x14ac:dyDescent="0.2">
      <c r="A12" s="165">
        <v>6</v>
      </c>
      <c r="B12" s="166" t="s">
        <v>214</v>
      </c>
      <c r="C12" s="166" t="s">
        <v>215</v>
      </c>
      <c r="D12" s="166" t="s">
        <v>47</v>
      </c>
      <c r="E12" s="167">
        <v>1288859</v>
      </c>
      <c r="F12" s="168">
        <v>7314.2748250000004</v>
      </c>
      <c r="G12" s="169">
        <v>2.8496259999999999E-2</v>
      </c>
      <c r="H12" s="12"/>
      <c r="J12" s="62"/>
    </row>
    <row r="13" spans="1:10" x14ac:dyDescent="0.2">
      <c r="A13" s="165">
        <v>7</v>
      </c>
      <c r="B13" s="166" t="s">
        <v>18</v>
      </c>
      <c r="C13" s="166" t="s">
        <v>19</v>
      </c>
      <c r="D13" s="166" t="s">
        <v>20</v>
      </c>
      <c r="E13" s="167">
        <v>1955077</v>
      </c>
      <c r="F13" s="168">
        <v>7018.7264299999997</v>
      </c>
      <c r="G13" s="169">
        <v>2.7344810000000001E-2</v>
      </c>
      <c r="H13" s="12"/>
      <c r="J13" s="14"/>
    </row>
    <row r="14" spans="1:10" x14ac:dyDescent="0.2">
      <c r="A14" s="165">
        <v>8</v>
      </c>
      <c r="B14" s="166" t="s">
        <v>53</v>
      </c>
      <c r="C14" s="166" t="s">
        <v>54</v>
      </c>
      <c r="D14" s="166" t="s">
        <v>55</v>
      </c>
      <c r="E14" s="167">
        <v>539440</v>
      </c>
      <c r="F14" s="168">
        <v>6924.2518399999999</v>
      </c>
      <c r="G14" s="169">
        <v>2.6976739999999999E-2</v>
      </c>
      <c r="H14" s="12"/>
      <c r="J14" s="14"/>
    </row>
    <row r="15" spans="1:10" ht="25.5" x14ac:dyDescent="0.2">
      <c r="A15" s="165">
        <v>9</v>
      </c>
      <c r="B15" s="166" t="s">
        <v>221</v>
      </c>
      <c r="C15" s="166" t="s">
        <v>222</v>
      </c>
      <c r="D15" s="166" t="s">
        <v>74</v>
      </c>
      <c r="E15" s="167">
        <v>57542</v>
      </c>
      <c r="F15" s="168">
        <v>6623.3431389999996</v>
      </c>
      <c r="G15" s="169">
        <v>2.580441E-2</v>
      </c>
      <c r="H15" s="12"/>
      <c r="J15" s="14" t="s">
        <v>1063</v>
      </c>
    </row>
    <row r="16" spans="1:10" x14ac:dyDescent="0.2">
      <c r="A16" s="165">
        <v>10</v>
      </c>
      <c r="B16" s="166" t="s">
        <v>342</v>
      </c>
      <c r="C16" s="166" t="s">
        <v>343</v>
      </c>
      <c r="D16" s="166" t="s">
        <v>233</v>
      </c>
      <c r="E16" s="167">
        <v>464761</v>
      </c>
      <c r="F16" s="168">
        <v>6538.7225090000002</v>
      </c>
      <c r="G16" s="169">
        <v>2.5474730000000001E-2</v>
      </c>
      <c r="H16" s="12"/>
      <c r="J16" s="14"/>
    </row>
    <row r="17" spans="1:10" x14ac:dyDescent="0.2">
      <c r="A17" s="165">
        <v>11</v>
      </c>
      <c r="B17" s="166" t="s">
        <v>98</v>
      </c>
      <c r="C17" s="166" t="s">
        <v>99</v>
      </c>
      <c r="D17" s="166" t="s">
        <v>34</v>
      </c>
      <c r="E17" s="167">
        <v>137039</v>
      </c>
      <c r="F17" s="168">
        <v>5618.3249219999998</v>
      </c>
      <c r="G17" s="169">
        <v>2.1888879999999999E-2</v>
      </c>
      <c r="H17" s="12"/>
      <c r="J17" s="14"/>
    </row>
    <row r="18" spans="1:10" x14ac:dyDescent="0.2">
      <c r="A18" s="165">
        <v>12</v>
      </c>
      <c r="B18" s="166" t="s">
        <v>714</v>
      </c>
      <c r="C18" s="166" t="s">
        <v>715</v>
      </c>
      <c r="D18" s="166" t="s">
        <v>66</v>
      </c>
      <c r="E18" s="167">
        <v>337653</v>
      </c>
      <c r="F18" s="168">
        <v>5322.9307184999998</v>
      </c>
      <c r="G18" s="169">
        <v>2.0738030000000001E-2</v>
      </c>
      <c r="H18" s="12"/>
      <c r="J18" s="14"/>
    </row>
    <row r="19" spans="1:10" x14ac:dyDescent="0.2">
      <c r="A19" s="165">
        <v>13</v>
      </c>
      <c r="B19" s="166" t="s">
        <v>367</v>
      </c>
      <c r="C19" s="166" t="s">
        <v>368</v>
      </c>
      <c r="D19" s="166" t="s">
        <v>369</v>
      </c>
      <c r="E19" s="167">
        <v>1199501</v>
      </c>
      <c r="F19" s="168">
        <v>5115.2720145000003</v>
      </c>
      <c r="G19" s="169">
        <v>1.9928990000000001E-2</v>
      </c>
      <c r="H19" s="12"/>
      <c r="J19" s="14"/>
    </row>
    <row r="20" spans="1:10" x14ac:dyDescent="0.2">
      <c r="A20" s="165">
        <v>14</v>
      </c>
      <c r="B20" s="166" t="s">
        <v>45</v>
      </c>
      <c r="C20" s="166" t="s">
        <v>46</v>
      </c>
      <c r="D20" s="166" t="s">
        <v>47</v>
      </c>
      <c r="E20" s="167">
        <v>455022</v>
      </c>
      <c r="F20" s="168">
        <v>5101.0241310000001</v>
      </c>
      <c r="G20" s="169">
        <v>1.9873490000000001E-2</v>
      </c>
      <c r="H20" s="12"/>
      <c r="J20" s="14"/>
    </row>
    <row r="21" spans="1:10" x14ac:dyDescent="0.2">
      <c r="A21" s="165">
        <v>15</v>
      </c>
      <c r="B21" s="166" t="s">
        <v>253</v>
      </c>
      <c r="C21" s="166" t="s">
        <v>254</v>
      </c>
      <c r="D21" s="166" t="s">
        <v>255</v>
      </c>
      <c r="E21" s="167">
        <v>145554</v>
      </c>
      <c r="F21" s="168">
        <v>5065.4247539999997</v>
      </c>
      <c r="G21" s="169">
        <v>1.9734789999999999E-2</v>
      </c>
      <c r="H21" s="12"/>
      <c r="J21" s="14"/>
    </row>
    <row r="22" spans="1:10" ht="15" x14ac:dyDescent="0.2">
      <c r="A22" s="165">
        <v>16</v>
      </c>
      <c r="B22" s="166" t="s">
        <v>305</v>
      </c>
      <c r="C22" s="166" t="s">
        <v>306</v>
      </c>
      <c r="D22" s="166" t="s">
        <v>66</v>
      </c>
      <c r="E22" s="167">
        <v>417452</v>
      </c>
      <c r="F22" s="168">
        <v>5031.5489559999996</v>
      </c>
      <c r="G22" s="169">
        <v>1.9602809999999998E-2</v>
      </c>
      <c r="H22" s="12"/>
      <c r="J22" s="62"/>
    </row>
    <row r="23" spans="1:10" x14ac:dyDescent="0.2">
      <c r="A23" s="165">
        <v>17</v>
      </c>
      <c r="B23" s="166" t="s">
        <v>9</v>
      </c>
      <c r="C23" s="166" t="s">
        <v>10</v>
      </c>
      <c r="D23" s="166" t="s">
        <v>11</v>
      </c>
      <c r="E23" s="167">
        <v>132307</v>
      </c>
      <c r="F23" s="168">
        <v>4854.7407510000003</v>
      </c>
      <c r="G23" s="169">
        <v>1.8913969999999999E-2</v>
      </c>
      <c r="H23" s="12"/>
      <c r="J23" s="14"/>
    </row>
    <row r="24" spans="1:10" ht="25.5" x14ac:dyDescent="0.2">
      <c r="A24" s="165">
        <v>18</v>
      </c>
      <c r="B24" s="166" t="s">
        <v>424</v>
      </c>
      <c r="C24" s="166" t="s">
        <v>425</v>
      </c>
      <c r="D24" s="166" t="s">
        <v>213</v>
      </c>
      <c r="E24" s="167">
        <v>262800</v>
      </c>
      <c r="F24" s="168">
        <v>4656.5532000000003</v>
      </c>
      <c r="G24" s="169">
        <v>1.8141839999999999E-2</v>
      </c>
      <c r="H24" s="12"/>
      <c r="J24" s="14"/>
    </row>
    <row r="25" spans="1:10" x14ac:dyDescent="0.2">
      <c r="A25" s="165">
        <v>19</v>
      </c>
      <c r="B25" s="166" t="s">
        <v>208</v>
      </c>
      <c r="C25" s="166" t="s">
        <v>209</v>
      </c>
      <c r="D25" s="166" t="s">
        <v>210</v>
      </c>
      <c r="E25" s="167">
        <v>958080</v>
      </c>
      <c r="F25" s="168">
        <v>4551.8380800000004</v>
      </c>
      <c r="G25" s="169">
        <v>1.7733869999999999E-2</v>
      </c>
      <c r="H25" s="12"/>
      <c r="J25" s="14"/>
    </row>
    <row r="26" spans="1:10" ht="25.5" x14ac:dyDescent="0.2">
      <c r="A26" s="165">
        <v>20</v>
      </c>
      <c r="B26" s="166" t="s">
        <v>219</v>
      </c>
      <c r="C26" s="166" t="s">
        <v>220</v>
      </c>
      <c r="D26" s="166" t="s">
        <v>213</v>
      </c>
      <c r="E26" s="167">
        <v>282623</v>
      </c>
      <c r="F26" s="168">
        <v>4472.6502865000002</v>
      </c>
      <c r="G26" s="169">
        <v>1.7425349999999999E-2</v>
      </c>
      <c r="H26" s="12"/>
    </row>
    <row r="27" spans="1:10" x14ac:dyDescent="0.2">
      <c r="A27" s="165">
        <v>21</v>
      </c>
      <c r="B27" s="166" t="s">
        <v>21</v>
      </c>
      <c r="C27" s="166" t="s">
        <v>22</v>
      </c>
      <c r="D27" s="166" t="s">
        <v>23</v>
      </c>
      <c r="E27" s="167">
        <v>1468484</v>
      </c>
      <c r="F27" s="168">
        <v>4345.9783980000002</v>
      </c>
      <c r="G27" s="169">
        <v>1.693184E-2</v>
      </c>
      <c r="H27" s="12"/>
      <c r="J27" s="14"/>
    </row>
    <row r="28" spans="1:10" x14ac:dyDescent="0.2">
      <c r="A28" s="165">
        <v>22</v>
      </c>
      <c r="B28" s="166" t="s">
        <v>449</v>
      </c>
      <c r="C28" s="166" t="s">
        <v>450</v>
      </c>
      <c r="D28" s="166" t="s">
        <v>332</v>
      </c>
      <c r="E28" s="167">
        <v>368919</v>
      </c>
      <c r="F28" s="168">
        <v>4195.5313274999999</v>
      </c>
      <c r="G28" s="169">
        <v>1.6345700000000001E-2</v>
      </c>
      <c r="H28" s="12"/>
      <c r="J28" s="14"/>
    </row>
    <row r="29" spans="1:10" ht="25.5" x14ac:dyDescent="0.2">
      <c r="A29" s="165">
        <v>23</v>
      </c>
      <c r="B29" s="166" t="s">
        <v>15</v>
      </c>
      <c r="C29" s="166" t="s">
        <v>16</v>
      </c>
      <c r="D29" s="166" t="s">
        <v>17</v>
      </c>
      <c r="E29" s="167">
        <v>296261</v>
      </c>
      <c r="F29" s="168">
        <v>4066.9228775000001</v>
      </c>
      <c r="G29" s="169">
        <v>1.5844649999999998E-2</v>
      </c>
      <c r="H29" s="12"/>
      <c r="J29" s="14" t="s">
        <v>1064</v>
      </c>
    </row>
    <row r="30" spans="1:10" x14ac:dyDescent="0.2">
      <c r="A30" s="165">
        <v>24</v>
      </c>
      <c r="B30" s="166" t="s">
        <v>248</v>
      </c>
      <c r="C30" s="166" t="s">
        <v>249</v>
      </c>
      <c r="D30" s="166" t="s">
        <v>250</v>
      </c>
      <c r="E30" s="167">
        <v>795217</v>
      </c>
      <c r="F30" s="168">
        <v>3928.3719799999999</v>
      </c>
      <c r="G30" s="169">
        <v>1.530486E-2</v>
      </c>
      <c r="H30" s="12"/>
      <c r="J30" s="14"/>
    </row>
    <row r="31" spans="1:10" ht="25.5" x14ac:dyDescent="0.2">
      <c r="A31" s="165">
        <v>25</v>
      </c>
      <c r="B31" s="166" t="s">
        <v>234</v>
      </c>
      <c r="C31" s="166" t="s">
        <v>235</v>
      </c>
      <c r="D31" s="166" t="s">
        <v>102</v>
      </c>
      <c r="E31" s="167">
        <v>21813</v>
      </c>
      <c r="F31" s="168">
        <v>3797.8396170000001</v>
      </c>
      <c r="G31" s="169">
        <v>1.479631E-2</v>
      </c>
      <c r="H31" s="12"/>
      <c r="J31" s="14"/>
    </row>
    <row r="32" spans="1:10" x14ac:dyDescent="0.2">
      <c r="A32" s="165">
        <v>26</v>
      </c>
      <c r="B32" s="166" t="s">
        <v>287</v>
      </c>
      <c r="C32" s="166" t="s">
        <v>288</v>
      </c>
      <c r="D32" s="166" t="s">
        <v>74</v>
      </c>
      <c r="E32" s="167">
        <v>233601</v>
      </c>
      <c r="F32" s="168">
        <v>3730.1407680000002</v>
      </c>
      <c r="G32" s="169">
        <v>1.453255E-2</v>
      </c>
      <c r="H32" s="12"/>
      <c r="J32" s="14"/>
    </row>
    <row r="33" spans="1:10" x14ac:dyDescent="0.2">
      <c r="A33" s="165">
        <v>27</v>
      </c>
      <c r="B33" s="166" t="s">
        <v>375</v>
      </c>
      <c r="C33" s="166" t="s">
        <v>376</v>
      </c>
      <c r="D33" s="166" t="s">
        <v>369</v>
      </c>
      <c r="E33" s="167">
        <v>157653</v>
      </c>
      <c r="F33" s="168">
        <v>3671.8171965000001</v>
      </c>
      <c r="G33" s="169">
        <v>1.430532E-2</v>
      </c>
      <c r="H33" s="12"/>
      <c r="J33" s="14"/>
    </row>
    <row r="34" spans="1:10" x14ac:dyDescent="0.2">
      <c r="A34" s="165">
        <v>28</v>
      </c>
      <c r="B34" s="166" t="s">
        <v>570</v>
      </c>
      <c r="C34" s="166" t="s">
        <v>571</v>
      </c>
      <c r="D34" s="166" t="s">
        <v>277</v>
      </c>
      <c r="E34" s="167">
        <v>40344</v>
      </c>
      <c r="F34" s="168">
        <v>3665.1515399999998</v>
      </c>
      <c r="G34" s="169">
        <v>1.427936E-2</v>
      </c>
      <c r="H34" s="12"/>
      <c r="J34" s="14"/>
    </row>
    <row r="35" spans="1:10" x14ac:dyDescent="0.2">
      <c r="A35" s="165">
        <v>29</v>
      </c>
      <c r="B35" s="166" t="s">
        <v>346</v>
      </c>
      <c r="C35" s="166" t="s">
        <v>347</v>
      </c>
      <c r="D35" s="166" t="s">
        <v>348</v>
      </c>
      <c r="E35" s="167">
        <v>519400</v>
      </c>
      <c r="F35" s="168">
        <v>3580.4839000000002</v>
      </c>
      <c r="G35" s="169">
        <v>1.394949E-2</v>
      </c>
      <c r="H35" s="12"/>
      <c r="J35" s="14"/>
    </row>
    <row r="36" spans="1:10" x14ac:dyDescent="0.2">
      <c r="A36" s="165">
        <v>30</v>
      </c>
      <c r="B36" s="166" t="s">
        <v>227</v>
      </c>
      <c r="C36" s="166" t="s">
        <v>228</v>
      </c>
      <c r="D36" s="166" t="s">
        <v>34</v>
      </c>
      <c r="E36" s="167">
        <v>50250</v>
      </c>
      <c r="F36" s="168">
        <v>3387.6791250000001</v>
      </c>
      <c r="G36" s="169">
        <v>1.3198329999999999E-2</v>
      </c>
      <c r="H36" s="12"/>
      <c r="J36" s="14"/>
    </row>
    <row r="37" spans="1:10" x14ac:dyDescent="0.2">
      <c r="A37" s="165">
        <v>31</v>
      </c>
      <c r="B37" s="166" t="s">
        <v>203</v>
      </c>
      <c r="C37" s="166" t="s">
        <v>204</v>
      </c>
      <c r="D37" s="166" t="s">
        <v>102</v>
      </c>
      <c r="E37" s="167">
        <v>94240</v>
      </c>
      <c r="F37" s="168">
        <v>3370.8234400000001</v>
      </c>
      <c r="G37" s="169">
        <v>1.3132660000000001E-2</v>
      </c>
      <c r="H37" s="12"/>
      <c r="J37" s="14"/>
    </row>
    <row r="38" spans="1:10" x14ac:dyDescent="0.2">
      <c r="A38" s="165">
        <v>32</v>
      </c>
      <c r="B38" s="166" t="s">
        <v>72</v>
      </c>
      <c r="C38" s="166" t="s">
        <v>73</v>
      </c>
      <c r="D38" s="166" t="s">
        <v>74</v>
      </c>
      <c r="E38" s="167">
        <v>618536</v>
      </c>
      <c r="F38" s="168">
        <v>3326.1773400000002</v>
      </c>
      <c r="G38" s="169">
        <v>1.295872E-2</v>
      </c>
      <c r="H38" s="12"/>
      <c r="J38" s="14"/>
    </row>
    <row r="39" spans="1:10" ht="25.5" x14ac:dyDescent="0.2">
      <c r="A39" s="165">
        <v>33</v>
      </c>
      <c r="B39" s="166" t="s">
        <v>351</v>
      </c>
      <c r="C39" s="166" t="s">
        <v>352</v>
      </c>
      <c r="D39" s="166" t="s">
        <v>213</v>
      </c>
      <c r="E39" s="167">
        <v>224158</v>
      </c>
      <c r="F39" s="168">
        <v>3272.258484</v>
      </c>
      <c r="G39" s="169">
        <v>1.274865E-2</v>
      </c>
      <c r="H39" s="12"/>
      <c r="J39" s="14"/>
    </row>
    <row r="40" spans="1:10" x14ac:dyDescent="0.2">
      <c r="A40" s="165">
        <v>34</v>
      </c>
      <c r="B40" s="166" t="s">
        <v>445</v>
      </c>
      <c r="C40" s="166" t="s">
        <v>446</v>
      </c>
      <c r="D40" s="166" t="s">
        <v>74</v>
      </c>
      <c r="E40" s="167">
        <v>246194</v>
      </c>
      <c r="F40" s="168">
        <v>3259.2392690000001</v>
      </c>
      <c r="G40" s="169">
        <v>1.269793E-2</v>
      </c>
      <c r="H40" s="12"/>
      <c r="J40" s="14"/>
    </row>
    <row r="41" spans="1:10" x14ac:dyDescent="0.2">
      <c r="A41" s="165">
        <v>35</v>
      </c>
      <c r="B41" s="166" t="s">
        <v>344</v>
      </c>
      <c r="C41" s="166" t="s">
        <v>345</v>
      </c>
      <c r="D41" s="166" t="s">
        <v>233</v>
      </c>
      <c r="E41" s="167">
        <v>88374</v>
      </c>
      <c r="F41" s="168">
        <v>3244.1653529999999</v>
      </c>
      <c r="G41" s="169">
        <v>1.26392E-2</v>
      </c>
      <c r="H41" s="12"/>
      <c r="J41" s="14"/>
    </row>
    <row r="42" spans="1:10" x14ac:dyDescent="0.2">
      <c r="A42" s="165">
        <v>36</v>
      </c>
      <c r="B42" s="166" t="s">
        <v>762</v>
      </c>
      <c r="C42" s="166" t="s">
        <v>763</v>
      </c>
      <c r="D42" s="166" t="s">
        <v>66</v>
      </c>
      <c r="E42" s="167">
        <v>90000</v>
      </c>
      <c r="F42" s="168">
        <v>3238.9650000000001</v>
      </c>
      <c r="G42" s="169">
        <v>1.261894E-2</v>
      </c>
      <c r="H42" s="12"/>
      <c r="J42" s="14"/>
    </row>
    <row r="43" spans="1:10" x14ac:dyDescent="0.2">
      <c r="A43" s="165">
        <v>37</v>
      </c>
      <c r="B43" s="166" t="s">
        <v>58</v>
      </c>
      <c r="C43" s="166" t="s">
        <v>59</v>
      </c>
      <c r="D43" s="166" t="s">
        <v>34</v>
      </c>
      <c r="E43" s="167">
        <v>114387</v>
      </c>
      <c r="F43" s="168">
        <v>2931.5100360000001</v>
      </c>
      <c r="G43" s="169">
        <v>1.14211E-2</v>
      </c>
      <c r="H43" s="12"/>
      <c r="J43" s="14"/>
    </row>
    <row r="44" spans="1:10" x14ac:dyDescent="0.2">
      <c r="A44" s="165">
        <v>38</v>
      </c>
      <c r="B44" s="166" t="s">
        <v>201</v>
      </c>
      <c r="C44" s="166" t="s">
        <v>202</v>
      </c>
      <c r="D44" s="166" t="s">
        <v>66</v>
      </c>
      <c r="E44" s="167">
        <v>748503</v>
      </c>
      <c r="F44" s="168">
        <v>2907.5599035</v>
      </c>
      <c r="G44" s="169">
        <v>1.1327790000000001E-2</v>
      </c>
      <c r="H44" s="12"/>
      <c r="J44" s="14"/>
    </row>
    <row r="45" spans="1:10" x14ac:dyDescent="0.2">
      <c r="A45" s="165">
        <v>39</v>
      </c>
      <c r="B45" s="166" t="s">
        <v>100</v>
      </c>
      <c r="C45" s="166" t="s">
        <v>101</v>
      </c>
      <c r="D45" s="166" t="s">
        <v>102</v>
      </c>
      <c r="E45" s="167">
        <v>68171</v>
      </c>
      <c r="F45" s="168">
        <v>2891.4729649999999</v>
      </c>
      <c r="G45" s="169">
        <v>1.126512E-2</v>
      </c>
      <c r="H45" s="12"/>
      <c r="J45" s="14"/>
    </row>
    <row r="46" spans="1:10" x14ac:dyDescent="0.2">
      <c r="A46" s="165">
        <v>40</v>
      </c>
      <c r="B46" s="166" t="s">
        <v>289</v>
      </c>
      <c r="C46" s="166" t="s">
        <v>290</v>
      </c>
      <c r="D46" s="166" t="s">
        <v>74</v>
      </c>
      <c r="E46" s="167">
        <v>263348</v>
      </c>
      <c r="F46" s="168">
        <v>2856.0090599999999</v>
      </c>
      <c r="G46" s="169">
        <v>1.112695E-2</v>
      </c>
      <c r="H46" s="12"/>
      <c r="J46" s="14"/>
    </row>
    <row r="47" spans="1:10" x14ac:dyDescent="0.2">
      <c r="A47" s="165">
        <v>41</v>
      </c>
      <c r="B47" s="166" t="s">
        <v>764</v>
      </c>
      <c r="C47" s="166" t="s">
        <v>765</v>
      </c>
      <c r="D47" s="166" t="s">
        <v>66</v>
      </c>
      <c r="E47" s="167">
        <v>147500</v>
      </c>
      <c r="F47" s="168">
        <v>2813.2674999999999</v>
      </c>
      <c r="G47" s="169">
        <v>1.096043E-2</v>
      </c>
      <c r="H47" s="12"/>
      <c r="J47" s="14"/>
    </row>
    <row r="48" spans="1:10" x14ac:dyDescent="0.2">
      <c r="A48" s="165">
        <v>42</v>
      </c>
      <c r="B48" s="166" t="s">
        <v>236</v>
      </c>
      <c r="C48" s="166" t="s">
        <v>237</v>
      </c>
      <c r="D48" s="166" t="s">
        <v>14</v>
      </c>
      <c r="E48" s="167">
        <v>521844</v>
      </c>
      <c r="F48" s="168">
        <v>2804.1287339999999</v>
      </c>
      <c r="G48" s="169">
        <v>1.092483E-2</v>
      </c>
      <c r="H48" s="12"/>
      <c r="J48" s="14"/>
    </row>
    <row r="49" spans="1:10" x14ac:dyDescent="0.2">
      <c r="A49" s="165">
        <v>43</v>
      </c>
      <c r="B49" s="166" t="s">
        <v>264</v>
      </c>
      <c r="C49" s="166" t="s">
        <v>265</v>
      </c>
      <c r="D49" s="166" t="s">
        <v>233</v>
      </c>
      <c r="E49" s="167">
        <v>51509</v>
      </c>
      <c r="F49" s="168">
        <v>2560.5123899999999</v>
      </c>
      <c r="G49" s="169">
        <v>9.9757000000000005E-3</v>
      </c>
      <c r="H49" s="12"/>
      <c r="J49" s="14"/>
    </row>
    <row r="50" spans="1:10" x14ac:dyDescent="0.2">
      <c r="A50" s="165">
        <v>44</v>
      </c>
      <c r="B50" s="166" t="s">
        <v>258</v>
      </c>
      <c r="C50" s="166" t="s">
        <v>259</v>
      </c>
      <c r="D50" s="166" t="s">
        <v>207</v>
      </c>
      <c r="E50" s="167">
        <v>44844</v>
      </c>
      <c r="F50" s="168">
        <v>2554.8075239999998</v>
      </c>
      <c r="G50" s="169">
        <v>9.9534800000000007E-3</v>
      </c>
      <c r="H50" s="12"/>
      <c r="J50" s="14"/>
    </row>
    <row r="51" spans="1:10" x14ac:dyDescent="0.2">
      <c r="A51" s="165">
        <v>45</v>
      </c>
      <c r="B51" s="166" t="s">
        <v>251</v>
      </c>
      <c r="C51" s="166" t="s">
        <v>252</v>
      </c>
      <c r="D51" s="166" t="s">
        <v>250</v>
      </c>
      <c r="E51" s="167">
        <v>323072</v>
      </c>
      <c r="F51" s="168">
        <v>2534.1767679999998</v>
      </c>
      <c r="G51" s="169">
        <v>9.8730999999999992E-3</v>
      </c>
      <c r="H51" s="12"/>
      <c r="J51" s="14"/>
    </row>
    <row r="52" spans="1:10" ht="25.5" x14ac:dyDescent="0.2">
      <c r="A52" s="165">
        <v>46</v>
      </c>
      <c r="B52" s="166" t="s">
        <v>574</v>
      </c>
      <c r="C52" s="166" t="s">
        <v>575</v>
      </c>
      <c r="D52" s="166" t="s">
        <v>26</v>
      </c>
      <c r="E52" s="167">
        <v>108580</v>
      </c>
      <c r="F52" s="168">
        <v>2514.98425</v>
      </c>
      <c r="G52" s="169">
        <v>9.7983299999999992E-3</v>
      </c>
      <c r="H52" s="12"/>
      <c r="J52" s="14"/>
    </row>
    <row r="53" spans="1:10" x14ac:dyDescent="0.2">
      <c r="A53" s="165">
        <v>47</v>
      </c>
      <c r="B53" s="166" t="s">
        <v>299</v>
      </c>
      <c r="C53" s="166" t="s">
        <v>300</v>
      </c>
      <c r="D53" s="166" t="s">
        <v>250</v>
      </c>
      <c r="E53" s="167">
        <v>1540361</v>
      </c>
      <c r="F53" s="168">
        <v>2372.1559400000001</v>
      </c>
      <c r="G53" s="169">
        <v>9.2418699999999993E-3</v>
      </c>
      <c r="H53" s="12"/>
      <c r="J53" s="14"/>
    </row>
    <row r="54" spans="1:10" x14ac:dyDescent="0.2">
      <c r="A54" s="165">
        <v>48</v>
      </c>
      <c r="B54" s="166" t="s">
        <v>576</v>
      </c>
      <c r="C54" s="166" t="s">
        <v>577</v>
      </c>
      <c r="D54" s="166" t="s">
        <v>102</v>
      </c>
      <c r="E54" s="167">
        <v>94349</v>
      </c>
      <c r="F54" s="168">
        <v>2224.938118</v>
      </c>
      <c r="G54" s="169">
        <v>8.6683100000000003E-3</v>
      </c>
      <c r="H54" s="12"/>
      <c r="J54" s="14"/>
    </row>
    <row r="55" spans="1:10" x14ac:dyDescent="0.2">
      <c r="A55" s="165">
        <v>49</v>
      </c>
      <c r="B55" s="166" t="s">
        <v>78</v>
      </c>
      <c r="C55" s="166" t="s">
        <v>79</v>
      </c>
      <c r="D55" s="166" t="s">
        <v>34</v>
      </c>
      <c r="E55" s="167">
        <v>60096</v>
      </c>
      <c r="F55" s="168">
        <v>2134.1892480000001</v>
      </c>
      <c r="G55" s="169">
        <v>8.3147599999999992E-3</v>
      </c>
      <c r="H55" s="12"/>
      <c r="J55" s="14"/>
    </row>
    <row r="56" spans="1:10" ht="25.5" x14ac:dyDescent="0.2">
      <c r="A56" s="165">
        <v>50</v>
      </c>
      <c r="B56" s="166" t="s">
        <v>525</v>
      </c>
      <c r="C56" s="166" t="s">
        <v>526</v>
      </c>
      <c r="D56" s="166" t="s">
        <v>309</v>
      </c>
      <c r="E56" s="167">
        <v>142944</v>
      </c>
      <c r="F56" s="168">
        <v>2118.358608</v>
      </c>
      <c r="G56" s="169">
        <v>8.2530799999999994E-3</v>
      </c>
      <c r="H56" s="12"/>
      <c r="J56" s="14"/>
    </row>
    <row r="57" spans="1:10" ht="25.5" x14ac:dyDescent="0.2">
      <c r="A57" s="165">
        <v>51</v>
      </c>
      <c r="B57" s="166" t="s">
        <v>303</v>
      </c>
      <c r="C57" s="166" t="s">
        <v>304</v>
      </c>
      <c r="D57" s="166" t="s">
        <v>218</v>
      </c>
      <c r="E57" s="167">
        <v>58146</v>
      </c>
      <c r="F57" s="168">
        <v>2058.1939619999998</v>
      </c>
      <c r="G57" s="169">
        <v>8.0186800000000003E-3</v>
      </c>
      <c r="H57" s="12"/>
      <c r="J57" s="14"/>
    </row>
    <row r="58" spans="1:10" x14ac:dyDescent="0.2">
      <c r="A58" s="165">
        <v>52</v>
      </c>
      <c r="B58" s="166" t="s">
        <v>280</v>
      </c>
      <c r="C58" s="166" t="s">
        <v>281</v>
      </c>
      <c r="D58" s="166" t="s">
        <v>282</v>
      </c>
      <c r="E58" s="167">
        <v>200235</v>
      </c>
      <c r="F58" s="168">
        <v>2026.0778475</v>
      </c>
      <c r="G58" s="169">
        <v>7.8935600000000009E-3</v>
      </c>
      <c r="H58" s="12"/>
      <c r="J58" s="14"/>
    </row>
    <row r="59" spans="1:10" ht="25.5" x14ac:dyDescent="0.2">
      <c r="A59" s="165">
        <v>53</v>
      </c>
      <c r="B59" s="166" t="s">
        <v>123</v>
      </c>
      <c r="C59" s="166" t="s">
        <v>124</v>
      </c>
      <c r="D59" s="166" t="s">
        <v>26</v>
      </c>
      <c r="E59" s="167">
        <v>50000</v>
      </c>
      <c r="F59" s="168">
        <v>1936.125</v>
      </c>
      <c r="G59" s="169">
        <v>7.5430999999999996E-3</v>
      </c>
      <c r="H59" s="12"/>
      <c r="J59" s="14"/>
    </row>
    <row r="60" spans="1:10" x14ac:dyDescent="0.2">
      <c r="A60" s="165">
        <v>54</v>
      </c>
      <c r="B60" s="166" t="s">
        <v>260</v>
      </c>
      <c r="C60" s="166" t="s">
        <v>261</v>
      </c>
      <c r="D60" s="166" t="s">
        <v>233</v>
      </c>
      <c r="E60" s="167">
        <v>84251</v>
      </c>
      <c r="F60" s="168">
        <v>1924.3770910000001</v>
      </c>
      <c r="G60" s="169">
        <v>7.49733E-3</v>
      </c>
      <c r="H60" s="12"/>
      <c r="J60" s="14"/>
    </row>
    <row r="61" spans="1:10" x14ac:dyDescent="0.2">
      <c r="A61" s="165">
        <v>55</v>
      </c>
      <c r="B61" s="166" t="s">
        <v>766</v>
      </c>
      <c r="C61" s="166" t="s">
        <v>767</v>
      </c>
      <c r="D61" s="166" t="s">
        <v>210</v>
      </c>
      <c r="E61" s="167">
        <v>89426</v>
      </c>
      <c r="F61" s="168">
        <v>1705.040829</v>
      </c>
      <c r="G61" s="169">
        <v>6.6427999999999999E-3</v>
      </c>
      <c r="H61" s="12"/>
      <c r="J61" s="14"/>
    </row>
    <row r="62" spans="1:10" x14ac:dyDescent="0.2">
      <c r="A62" s="165">
        <v>56</v>
      </c>
      <c r="B62" s="166" t="s">
        <v>113</v>
      </c>
      <c r="C62" s="166" t="s">
        <v>114</v>
      </c>
      <c r="D62" s="166" t="s">
        <v>34</v>
      </c>
      <c r="E62" s="167">
        <v>96626</v>
      </c>
      <c r="F62" s="168">
        <v>1454.1246739999999</v>
      </c>
      <c r="G62" s="169">
        <v>5.6652400000000002E-3</v>
      </c>
      <c r="H62" s="12"/>
      <c r="J62" s="14"/>
    </row>
    <row r="63" spans="1:10" x14ac:dyDescent="0.2">
      <c r="A63" s="165">
        <v>57</v>
      </c>
      <c r="B63" s="166" t="s">
        <v>37</v>
      </c>
      <c r="C63" s="166" t="s">
        <v>38</v>
      </c>
      <c r="D63" s="166" t="s">
        <v>31</v>
      </c>
      <c r="E63" s="167">
        <v>14786</v>
      </c>
      <c r="F63" s="168">
        <v>1030.2810870000001</v>
      </c>
      <c r="G63" s="169">
        <v>4.0139499999999996E-3</v>
      </c>
      <c r="H63" s="12"/>
      <c r="J63" s="14"/>
    </row>
    <row r="64" spans="1:10" x14ac:dyDescent="0.2">
      <c r="A64" s="165">
        <v>58</v>
      </c>
      <c r="B64" s="166" t="s">
        <v>453</v>
      </c>
      <c r="C64" s="166" t="s">
        <v>454</v>
      </c>
      <c r="D64" s="166" t="s">
        <v>66</v>
      </c>
      <c r="E64" s="167">
        <v>132860</v>
      </c>
      <c r="F64" s="168">
        <v>862.72640999999999</v>
      </c>
      <c r="G64" s="169">
        <v>3.3611600000000002E-3</v>
      </c>
      <c r="H64" s="12"/>
      <c r="J64" s="14"/>
    </row>
    <row r="65" spans="1:10" ht="25.5" x14ac:dyDescent="0.2">
      <c r="A65" s="165">
        <v>59</v>
      </c>
      <c r="B65" s="166" t="s">
        <v>552</v>
      </c>
      <c r="C65" s="166" t="s">
        <v>553</v>
      </c>
      <c r="D65" s="166" t="s">
        <v>554</v>
      </c>
      <c r="E65" s="167">
        <v>191937</v>
      </c>
      <c r="F65" s="168">
        <v>796.44258149999996</v>
      </c>
      <c r="G65" s="169">
        <v>3.1029199999999999E-3</v>
      </c>
      <c r="H65" s="12"/>
      <c r="J65" s="14"/>
    </row>
    <row r="66" spans="1:10" x14ac:dyDescent="0.2">
      <c r="A66" s="165">
        <v>60</v>
      </c>
      <c r="B66" s="166" t="s">
        <v>310</v>
      </c>
      <c r="C66" s="166" t="s">
        <v>311</v>
      </c>
      <c r="D66" s="166" t="s">
        <v>66</v>
      </c>
      <c r="E66" s="167">
        <v>276560</v>
      </c>
      <c r="F66" s="168">
        <v>745.60576000000003</v>
      </c>
      <c r="G66" s="169">
        <v>2.9048699999999999E-3</v>
      </c>
      <c r="H66" s="12"/>
      <c r="J66" s="14"/>
    </row>
    <row r="67" spans="1:10" x14ac:dyDescent="0.2">
      <c r="A67" s="165">
        <v>61</v>
      </c>
      <c r="B67" s="166" t="s">
        <v>519</v>
      </c>
      <c r="C67" s="166" t="s">
        <v>520</v>
      </c>
      <c r="D67" s="166" t="s">
        <v>233</v>
      </c>
      <c r="E67" s="167">
        <v>6477</v>
      </c>
      <c r="F67" s="168">
        <v>45.254798999999998</v>
      </c>
      <c r="G67" s="169">
        <v>1.7631E-4</v>
      </c>
      <c r="H67" s="12"/>
      <c r="J67" s="14"/>
    </row>
    <row r="68" spans="1:10" x14ac:dyDescent="0.2">
      <c r="A68" s="163"/>
      <c r="B68" s="163"/>
      <c r="C68" s="164" t="s">
        <v>150</v>
      </c>
      <c r="D68" s="163"/>
      <c r="E68" s="163" t="s">
        <v>151</v>
      </c>
      <c r="F68" s="170">
        <f>SUM(F7:F67)</f>
        <v>243781.99238850002</v>
      </c>
      <c r="G68" s="171">
        <f>SUM(G7:G67)</f>
        <v>0.94976959999999966</v>
      </c>
      <c r="H68" s="12"/>
      <c r="J68" s="14"/>
    </row>
    <row r="69" spans="1:10" x14ac:dyDescent="0.2">
      <c r="A69" s="163"/>
      <c r="B69" s="163"/>
      <c r="C69" s="172"/>
      <c r="D69" s="163"/>
      <c r="E69" s="163"/>
      <c r="F69" s="173"/>
      <c r="G69" s="173"/>
      <c r="H69" s="12"/>
      <c r="J69" s="14"/>
    </row>
    <row r="70" spans="1:10" x14ac:dyDescent="0.2">
      <c r="A70" s="163"/>
      <c r="B70" s="163"/>
      <c r="C70" s="164" t="s">
        <v>152</v>
      </c>
      <c r="D70" s="163"/>
      <c r="E70" s="163"/>
      <c r="F70" s="163"/>
      <c r="G70" s="163"/>
      <c r="H70" s="12"/>
      <c r="J70" s="14"/>
    </row>
    <row r="71" spans="1:10" x14ac:dyDescent="0.2">
      <c r="A71" s="163"/>
      <c r="B71" s="163"/>
      <c r="C71" s="164" t="s">
        <v>150</v>
      </c>
      <c r="D71" s="163"/>
      <c r="E71" s="163" t="s">
        <v>151</v>
      </c>
      <c r="F71" s="174" t="s">
        <v>153</v>
      </c>
      <c r="G71" s="171">
        <v>0</v>
      </c>
      <c r="H71" s="12"/>
      <c r="J71" s="14"/>
    </row>
    <row r="72" spans="1:10" x14ac:dyDescent="0.2">
      <c r="A72" s="163"/>
      <c r="B72" s="163"/>
      <c r="C72" s="172"/>
      <c r="D72" s="163"/>
      <c r="E72" s="163"/>
      <c r="F72" s="173"/>
      <c r="G72" s="173"/>
      <c r="H72" s="12"/>
      <c r="J72" s="14"/>
    </row>
    <row r="73" spans="1:10" x14ac:dyDescent="0.2">
      <c r="A73" s="163"/>
      <c r="B73" s="163"/>
      <c r="C73" s="164" t="s">
        <v>154</v>
      </c>
      <c r="D73" s="163"/>
      <c r="E73" s="163"/>
      <c r="F73" s="163"/>
      <c r="G73" s="163"/>
      <c r="H73" s="12"/>
      <c r="J73" s="14"/>
    </row>
    <row r="74" spans="1:10" x14ac:dyDescent="0.2">
      <c r="A74" s="165">
        <v>1</v>
      </c>
      <c r="B74" s="166" t="s">
        <v>588</v>
      </c>
      <c r="C74" s="166" t="s">
        <v>888</v>
      </c>
      <c r="D74" s="166" t="s">
        <v>250</v>
      </c>
      <c r="E74" s="167">
        <v>511578</v>
      </c>
      <c r="F74" s="168">
        <v>22.1513274</v>
      </c>
      <c r="G74" s="169">
        <v>8.6299999999999997E-5</v>
      </c>
      <c r="H74" s="12"/>
      <c r="J74" s="14"/>
    </row>
    <row r="75" spans="1:10" x14ac:dyDescent="0.2">
      <c r="A75" s="165">
        <v>2</v>
      </c>
      <c r="B75" s="166" t="s">
        <v>768</v>
      </c>
      <c r="C75" s="166" t="s">
        <v>1190</v>
      </c>
      <c r="D75" s="166" t="s">
        <v>255</v>
      </c>
      <c r="E75" s="167">
        <v>39500</v>
      </c>
      <c r="F75" s="168">
        <v>17.083749999999998</v>
      </c>
      <c r="G75" s="169">
        <v>6.656E-5</v>
      </c>
      <c r="H75" s="12"/>
      <c r="J75" s="14"/>
    </row>
    <row r="76" spans="1:10" ht="25.5" x14ac:dyDescent="0.2">
      <c r="A76" s="165">
        <v>3</v>
      </c>
      <c r="B76" s="166" t="s">
        <v>769</v>
      </c>
      <c r="C76" s="166" t="s">
        <v>1191</v>
      </c>
      <c r="D76" s="166" t="s">
        <v>770</v>
      </c>
      <c r="E76" s="167">
        <v>50800</v>
      </c>
      <c r="F76" s="168">
        <v>5.0800000000000005E-7</v>
      </c>
      <c r="G76" s="175" t="s">
        <v>149</v>
      </c>
      <c r="H76" s="12"/>
      <c r="J76" s="14"/>
    </row>
    <row r="77" spans="1:10" ht="38.25" x14ac:dyDescent="0.2">
      <c r="A77" s="165">
        <v>4</v>
      </c>
      <c r="B77" s="166" t="s">
        <v>771</v>
      </c>
      <c r="C77" s="166" t="s">
        <v>1192</v>
      </c>
      <c r="D77" s="166" t="s">
        <v>772</v>
      </c>
      <c r="E77" s="167">
        <v>200000</v>
      </c>
      <c r="F77" s="168">
        <v>1.9999999999999999E-6</v>
      </c>
      <c r="G77" s="175" t="s">
        <v>149</v>
      </c>
      <c r="H77" s="12"/>
      <c r="J77" s="14"/>
    </row>
    <row r="78" spans="1:10" x14ac:dyDescent="0.2">
      <c r="A78" s="165">
        <v>5</v>
      </c>
      <c r="B78" s="166" t="s">
        <v>773</v>
      </c>
      <c r="C78" s="166" t="s">
        <v>1193</v>
      </c>
      <c r="D78" s="166"/>
      <c r="E78" s="167">
        <v>200</v>
      </c>
      <c r="F78" s="168">
        <v>2.0000000000000001E-9</v>
      </c>
      <c r="G78" s="175" t="s">
        <v>149</v>
      </c>
      <c r="H78" s="12"/>
      <c r="J78" s="14"/>
    </row>
    <row r="79" spans="1:10" x14ac:dyDescent="0.2">
      <c r="A79" s="165">
        <v>6</v>
      </c>
      <c r="B79" s="166" t="s">
        <v>774</v>
      </c>
      <c r="C79" s="166" t="s">
        <v>1194</v>
      </c>
      <c r="D79" s="166"/>
      <c r="E79" s="167">
        <v>176305</v>
      </c>
      <c r="F79" s="168">
        <v>1.7630000000000001E-6</v>
      </c>
      <c r="G79" s="175" t="s">
        <v>149</v>
      </c>
      <c r="H79" s="12"/>
      <c r="J79" s="14"/>
    </row>
    <row r="80" spans="1:10" x14ac:dyDescent="0.2">
      <c r="A80" s="165">
        <v>7</v>
      </c>
      <c r="B80" s="166" t="s">
        <v>775</v>
      </c>
      <c r="C80" s="166" t="s">
        <v>1195</v>
      </c>
      <c r="D80" s="166"/>
      <c r="E80" s="167">
        <v>93200</v>
      </c>
      <c r="F80" s="168">
        <v>9.3200000000000003E-7</v>
      </c>
      <c r="G80" s="175" t="s">
        <v>149</v>
      </c>
      <c r="H80" s="12"/>
      <c r="J80" s="14"/>
    </row>
    <row r="81" spans="1:10" x14ac:dyDescent="0.2">
      <c r="A81" s="165">
        <v>8</v>
      </c>
      <c r="B81" s="166" t="s">
        <v>776</v>
      </c>
      <c r="C81" s="166" t="s">
        <v>1196</v>
      </c>
      <c r="D81" s="166"/>
      <c r="E81" s="167">
        <v>54000</v>
      </c>
      <c r="F81" s="168">
        <v>5.4000000000000002E-7</v>
      </c>
      <c r="G81" s="175" t="s">
        <v>149</v>
      </c>
      <c r="H81" s="12"/>
      <c r="J81" s="14"/>
    </row>
    <row r="82" spans="1:10" x14ac:dyDescent="0.2">
      <c r="A82" s="163"/>
      <c r="B82" s="163"/>
      <c r="C82" s="164" t="s">
        <v>150</v>
      </c>
      <c r="D82" s="163"/>
      <c r="E82" s="163" t="s">
        <v>151</v>
      </c>
      <c r="F82" s="170">
        <f>SUM(F74:F81)</f>
        <v>39.235083144999997</v>
      </c>
      <c r="G82" s="171">
        <f>G74+G75</f>
        <v>1.5286E-4</v>
      </c>
      <c r="H82" s="12"/>
      <c r="J82" s="14"/>
    </row>
    <row r="83" spans="1:10" x14ac:dyDescent="0.2">
      <c r="A83" s="163"/>
      <c r="B83" s="163"/>
      <c r="C83" s="172"/>
      <c r="D83" s="163"/>
      <c r="E83" s="163"/>
      <c r="F83" s="173"/>
      <c r="G83" s="173"/>
      <c r="H83" s="12"/>
      <c r="J83" s="14"/>
    </row>
    <row r="84" spans="1:10" x14ac:dyDescent="0.2">
      <c r="A84" s="163"/>
      <c r="B84" s="163"/>
      <c r="C84" s="164" t="s">
        <v>155</v>
      </c>
      <c r="D84" s="163"/>
      <c r="E84" s="163"/>
      <c r="F84" s="163"/>
      <c r="G84" s="163"/>
      <c r="H84" s="12"/>
      <c r="J84" s="14"/>
    </row>
    <row r="85" spans="1:10" x14ac:dyDescent="0.2">
      <c r="A85" s="163"/>
      <c r="B85" s="163"/>
      <c r="C85" s="164" t="s">
        <v>150</v>
      </c>
      <c r="D85" s="163"/>
      <c r="E85" s="163" t="s">
        <v>151</v>
      </c>
      <c r="F85" s="174" t="s">
        <v>153</v>
      </c>
      <c r="G85" s="171">
        <v>0</v>
      </c>
      <c r="H85" s="12"/>
      <c r="J85" s="14"/>
    </row>
    <row r="86" spans="1:10" x14ac:dyDescent="0.2">
      <c r="A86" s="163"/>
      <c r="B86" s="163"/>
      <c r="C86" s="172"/>
      <c r="D86" s="163"/>
      <c r="E86" s="163"/>
      <c r="F86" s="173"/>
      <c r="G86" s="173"/>
      <c r="H86" s="12"/>
      <c r="J86" s="14"/>
    </row>
    <row r="87" spans="1:10" x14ac:dyDescent="0.2">
      <c r="A87" s="163"/>
      <c r="B87" s="163"/>
      <c r="C87" s="164" t="s">
        <v>156</v>
      </c>
      <c r="D87" s="163"/>
      <c r="E87" s="163"/>
      <c r="F87" s="173"/>
      <c r="G87" s="173"/>
      <c r="H87" s="12"/>
      <c r="J87" s="14"/>
    </row>
    <row r="88" spans="1:10" x14ac:dyDescent="0.2">
      <c r="A88" s="163"/>
      <c r="B88" s="163"/>
      <c r="C88" s="164" t="s">
        <v>150</v>
      </c>
      <c r="D88" s="163"/>
      <c r="E88" s="163" t="s">
        <v>151</v>
      </c>
      <c r="F88" s="174" t="s">
        <v>153</v>
      </c>
      <c r="G88" s="171">
        <v>0</v>
      </c>
      <c r="H88" s="12"/>
      <c r="J88" s="14"/>
    </row>
    <row r="89" spans="1:10" x14ac:dyDescent="0.2">
      <c r="A89" s="163"/>
      <c r="B89" s="163"/>
      <c r="C89" s="172"/>
      <c r="D89" s="163"/>
      <c r="E89" s="163"/>
      <c r="F89" s="173"/>
      <c r="G89" s="173"/>
      <c r="H89" s="12"/>
      <c r="J89" s="14"/>
    </row>
    <row r="90" spans="1:10" x14ac:dyDescent="0.2">
      <c r="A90" s="163"/>
      <c r="B90" s="163"/>
      <c r="C90" s="164" t="s">
        <v>157</v>
      </c>
      <c r="D90" s="163"/>
      <c r="E90" s="163"/>
      <c r="F90" s="173"/>
      <c r="G90" s="173"/>
      <c r="H90" s="12"/>
      <c r="J90" s="14"/>
    </row>
    <row r="91" spans="1:10" x14ac:dyDescent="0.2">
      <c r="A91" s="163"/>
      <c r="B91" s="163"/>
      <c r="C91" s="164" t="s">
        <v>150</v>
      </c>
      <c r="D91" s="163"/>
      <c r="E91" s="163" t="s">
        <v>151</v>
      </c>
      <c r="F91" s="174" t="s">
        <v>153</v>
      </c>
      <c r="G91" s="171">
        <v>0</v>
      </c>
      <c r="H91" s="12"/>
      <c r="J91" s="14"/>
    </row>
    <row r="92" spans="1:10" x14ac:dyDescent="0.2">
      <c r="A92" s="163"/>
      <c r="B92" s="163"/>
      <c r="C92" s="172"/>
      <c r="D92" s="163"/>
      <c r="E92" s="163"/>
      <c r="F92" s="173"/>
      <c r="G92" s="173"/>
      <c r="H92" s="12"/>
      <c r="J92" s="14"/>
    </row>
    <row r="93" spans="1:10" x14ac:dyDescent="0.2">
      <c r="A93" s="163"/>
      <c r="B93" s="163"/>
      <c r="C93" s="164" t="s">
        <v>158</v>
      </c>
      <c r="D93" s="163"/>
      <c r="E93" s="163"/>
      <c r="F93" s="170">
        <v>243821.22747164499</v>
      </c>
      <c r="G93" s="171">
        <v>0.94992246000000002</v>
      </c>
      <c r="H93" s="12"/>
      <c r="J93" s="14"/>
    </row>
    <row r="94" spans="1:10" x14ac:dyDescent="0.2">
      <c r="A94" s="163"/>
      <c r="B94" s="163"/>
      <c r="C94" s="172"/>
      <c r="D94" s="163"/>
      <c r="E94" s="163"/>
      <c r="F94" s="173"/>
      <c r="G94" s="173"/>
      <c r="H94" s="12"/>
      <c r="J94" s="14"/>
    </row>
    <row r="95" spans="1:10" x14ac:dyDescent="0.2">
      <c r="A95" s="163"/>
      <c r="B95" s="163"/>
      <c r="C95" s="164" t="s">
        <v>159</v>
      </c>
      <c r="D95" s="163"/>
      <c r="E95" s="163"/>
      <c r="F95" s="173"/>
      <c r="G95" s="173"/>
      <c r="H95" s="12"/>
      <c r="J95" s="14"/>
    </row>
    <row r="96" spans="1:10" ht="25.5" x14ac:dyDescent="0.2">
      <c r="A96" s="163"/>
      <c r="B96" s="163"/>
      <c r="C96" s="164" t="s">
        <v>8</v>
      </c>
      <c r="D96" s="163"/>
      <c r="E96" s="163"/>
      <c r="F96" s="173"/>
      <c r="G96" s="173"/>
      <c r="H96" s="12"/>
      <c r="J96" s="14"/>
    </row>
    <row r="97" spans="1:10" x14ac:dyDescent="0.2">
      <c r="A97" s="163"/>
      <c r="B97" s="163"/>
      <c r="C97" s="164" t="s">
        <v>150</v>
      </c>
      <c r="D97" s="163"/>
      <c r="E97" s="163" t="s">
        <v>151</v>
      </c>
      <c r="F97" s="174" t="s">
        <v>153</v>
      </c>
      <c r="G97" s="171">
        <v>0</v>
      </c>
      <c r="H97" s="12"/>
      <c r="J97" s="14"/>
    </row>
    <row r="98" spans="1:10" x14ac:dyDescent="0.2">
      <c r="A98" s="163"/>
      <c r="B98" s="163"/>
      <c r="C98" s="172"/>
      <c r="D98" s="163"/>
      <c r="E98" s="163"/>
      <c r="F98" s="173"/>
      <c r="G98" s="173"/>
      <c r="H98" s="12"/>
      <c r="J98" s="14"/>
    </row>
    <row r="99" spans="1:10" x14ac:dyDescent="0.2">
      <c r="A99" s="163"/>
      <c r="B99" s="163"/>
      <c r="C99" s="164" t="s">
        <v>160</v>
      </c>
      <c r="D99" s="163"/>
      <c r="E99" s="163"/>
      <c r="F99" s="163"/>
      <c r="G99" s="163"/>
      <c r="H99" s="12"/>
      <c r="J99" s="14"/>
    </row>
    <row r="100" spans="1:10" x14ac:dyDescent="0.2">
      <c r="A100" s="163"/>
      <c r="B100" s="163"/>
      <c r="C100" s="164" t="s">
        <v>150</v>
      </c>
      <c r="D100" s="163"/>
      <c r="E100" s="163" t="s">
        <v>151</v>
      </c>
      <c r="F100" s="174" t="s">
        <v>153</v>
      </c>
      <c r="G100" s="171">
        <v>0</v>
      </c>
      <c r="H100" s="12"/>
      <c r="J100" s="14"/>
    </row>
    <row r="101" spans="1:10" x14ac:dyDescent="0.2">
      <c r="A101" s="163"/>
      <c r="B101" s="163"/>
      <c r="C101" s="172"/>
      <c r="D101" s="163"/>
      <c r="E101" s="163"/>
      <c r="F101" s="173"/>
      <c r="G101" s="173"/>
      <c r="H101" s="12"/>
      <c r="J101" s="14"/>
    </row>
    <row r="102" spans="1:10" x14ac:dyDescent="0.2">
      <c r="A102" s="163"/>
      <c r="B102" s="163"/>
      <c r="C102" s="164" t="s">
        <v>161</v>
      </c>
      <c r="D102" s="163"/>
      <c r="E102" s="163"/>
      <c r="F102" s="163"/>
      <c r="G102" s="163"/>
      <c r="H102" s="12"/>
      <c r="J102" s="14"/>
    </row>
    <row r="103" spans="1:10" x14ac:dyDescent="0.2">
      <c r="A103" s="163"/>
      <c r="B103" s="163"/>
      <c r="C103" s="164" t="s">
        <v>150</v>
      </c>
      <c r="D103" s="163"/>
      <c r="E103" s="163" t="s">
        <v>151</v>
      </c>
      <c r="F103" s="174" t="s">
        <v>153</v>
      </c>
      <c r="G103" s="171">
        <v>0</v>
      </c>
      <c r="H103" s="12"/>
      <c r="J103" s="14"/>
    </row>
    <row r="104" spans="1:10" x14ac:dyDescent="0.2">
      <c r="A104" s="163"/>
      <c r="B104" s="163"/>
      <c r="C104" s="172"/>
      <c r="D104" s="163"/>
      <c r="E104" s="163"/>
      <c r="F104" s="173"/>
      <c r="G104" s="173"/>
      <c r="H104" s="12"/>
      <c r="J104" s="14"/>
    </row>
    <row r="105" spans="1:10" x14ac:dyDescent="0.2">
      <c r="A105" s="163"/>
      <c r="B105" s="163"/>
      <c r="C105" s="164" t="s">
        <v>162</v>
      </c>
      <c r="D105" s="163"/>
      <c r="E105" s="163"/>
      <c r="F105" s="173"/>
      <c r="G105" s="173"/>
      <c r="H105" s="12"/>
      <c r="J105" s="14"/>
    </row>
    <row r="106" spans="1:10" x14ac:dyDescent="0.2">
      <c r="A106" s="163"/>
      <c r="B106" s="163"/>
      <c r="C106" s="164" t="s">
        <v>150</v>
      </c>
      <c r="D106" s="163"/>
      <c r="E106" s="163" t="s">
        <v>151</v>
      </c>
      <c r="F106" s="174" t="s">
        <v>153</v>
      </c>
      <c r="G106" s="171">
        <v>0</v>
      </c>
      <c r="H106" s="12"/>
      <c r="J106" s="14"/>
    </row>
    <row r="107" spans="1:10" x14ac:dyDescent="0.2">
      <c r="A107" s="163"/>
      <c r="B107" s="163"/>
      <c r="C107" s="172"/>
      <c r="D107" s="163"/>
      <c r="E107" s="163"/>
      <c r="F107" s="173"/>
      <c r="G107" s="173"/>
      <c r="H107" s="12"/>
      <c r="J107" s="14"/>
    </row>
    <row r="108" spans="1:10" x14ac:dyDescent="0.2">
      <c r="A108" s="163"/>
      <c r="B108" s="163"/>
      <c r="C108" s="164" t="s">
        <v>163</v>
      </c>
      <c r="D108" s="163"/>
      <c r="E108" s="163"/>
      <c r="F108" s="170">
        <v>0</v>
      </c>
      <c r="G108" s="171">
        <v>0</v>
      </c>
      <c r="H108" s="12"/>
      <c r="J108" s="14"/>
    </row>
    <row r="109" spans="1:10" x14ac:dyDescent="0.2">
      <c r="A109" s="163"/>
      <c r="B109" s="163"/>
      <c r="C109" s="172"/>
      <c r="D109" s="163"/>
      <c r="E109" s="163"/>
      <c r="F109" s="173"/>
      <c r="G109" s="173"/>
      <c r="H109" s="12"/>
      <c r="J109" s="14"/>
    </row>
    <row r="110" spans="1:10" x14ac:dyDescent="0.2">
      <c r="A110" s="163"/>
      <c r="B110" s="163"/>
      <c r="C110" s="164" t="s">
        <v>164</v>
      </c>
      <c r="D110" s="163"/>
      <c r="E110" s="163"/>
      <c r="F110" s="173"/>
      <c r="G110" s="173"/>
      <c r="H110" s="12"/>
      <c r="J110" s="14"/>
    </row>
    <row r="111" spans="1:10" x14ac:dyDescent="0.2">
      <c r="A111" s="163"/>
      <c r="B111" s="163"/>
      <c r="C111" s="164" t="s">
        <v>165</v>
      </c>
      <c r="D111" s="163"/>
      <c r="E111" s="163"/>
      <c r="F111" s="173"/>
      <c r="G111" s="173"/>
      <c r="H111" s="12"/>
      <c r="J111" s="14"/>
    </row>
    <row r="112" spans="1:10" x14ac:dyDescent="0.2">
      <c r="A112" s="163"/>
      <c r="B112" s="163"/>
      <c r="C112" s="164" t="s">
        <v>150</v>
      </c>
      <c r="D112" s="163"/>
      <c r="E112" s="163" t="s">
        <v>151</v>
      </c>
      <c r="F112" s="174" t="s">
        <v>153</v>
      </c>
      <c r="G112" s="171">
        <v>0</v>
      </c>
      <c r="H112" s="12"/>
      <c r="J112" s="14"/>
    </row>
    <row r="113" spans="1:10" x14ac:dyDescent="0.2">
      <c r="A113" s="163"/>
      <c r="B113" s="163"/>
      <c r="C113" s="172"/>
      <c r="D113" s="163"/>
      <c r="E113" s="163"/>
      <c r="F113" s="173"/>
      <c r="G113" s="173"/>
      <c r="H113" s="12"/>
      <c r="J113" s="14"/>
    </row>
    <row r="114" spans="1:10" x14ac:dyDescent="0.2">
      <c r="A114" s="163"/>
      <c r="B114" s="163"/>
      <c r="C114" s="164" t="s">
        <v>166</v>
      </c>
      <c r="D114" s="163"/>
      <c r="E114" s="163"/>
      <c r="F114" s="173"/>
      <c r="G114" s="173"/>
      <c r="H114" s="12"/>
      <c r="J114" s="14"/>
    </row>
    <row r="115" spans="1:10" x14ac:dyDescent="0.2">
      <c r="A115" s="163"/>
      <c r="B115" s="163"/>
      <c r="C115" s="164" t="s">
        <v>150</v>
      </c>
      <c r="D115" s="163"/>
      <c r="E115" s="163" t="s">
        <v>151</v>
      </c>
      <c r="F115" s="174" t="s">
        <v>153</v>
      </c>
      <c r="G115" s="171">
        <v>0</v>
      </c>
      <c r="H115" s="12"/>
      <c r="J115" s="14"/>
    </row>
    <row r="116" spans="1:10" x14ac:dyDescent="0.2">
      <c r="A116" s="163"/>
      <c r="B116" s="163"/>
      <c r="C116" s="172"/>
      <c r="D116" s="163"/>
      <c r="E116" s="163"/>
      <c r="F116" s="173"/>
      <c r="G116" s="173"/>
      <c r="H116" s="12"/>
      <c r="J116" s="14"/>
    </row>
    <row r="117" spans="1:10" x14ac:dyDescent="0.2">
      <c r="A117" s="163"/>
      <c r="B117" s="163"/>
      <c r="C117" s="164" t="s">
        <v>167</v>
      </c>
      <c r="D117" s="163"/>
      <c r="E117" s="163"/>
      <c r="F117" s="173"/>
      <c r="G117" s="173"/>
      <c r="H117" s="12"/>
      <c r="J117" s="14"/>
    </row>
    <row r="118" spans="1:10" x14ac:dyDescent="0.2">
      <c r="A118" s="163"/>
      <c r="B118" s="163"/>
      <c r="C118" s="164" t="s">
        <v>150</v>
      </c>
      <c r="D118" s="163"/>
      <c r="E118" s="163" t="s">
        <v>151</v>
      </c>
      <c r="F118" s="174" t="s">
        <v>153</v>
      </c>
      <c r="G118" s="171">
        <v>0</v>
      </c>
      <c r="H118" s="12"/>
      <c r="J118" s="14"/>
    </row>
    <row r="119" spans="1:10" x14ac:dyDescent="0.2">
      <c r="A119" s="163"/>
      <c r="B119" s="163"/>
      <c r="C119" s="172"/>
      <c r="D119" s="163"/>
      <c r="E119" s="163"/>
      <c r="F119" s="173"/>
      <c r="G119" s="173"/>
      <c r="H119" s="12"/>
      <c r="J119" s="14"/>
    </row>
    <row r="120" spans="1:10" x14ac:dyDescent="0.2">
      <c r="A120" s="163"/>
      <c r="B120" s="163"/>
      <c r="C120" s="164" t="s">
        <v>168</v>
      </c>
      <c r="D120" s="163"/>
      <c r="E120" s="163"/>
      <c r="F120" s="173"/>
      <c r="G120" s="173"/>
      <c r="H120" s="12"/>
      <c r="J120" s="14"/>
    </row>
    <row r="121" spans="1:10" x14ac:dyDescent="0.2">
      <c r="A121" s="165">
        <v>1</v>
      </c>
      <c r="B121" s="166"/>
      <c r="C121" s="166" t="s">
        <v>169</v>
      </c>
      <c r="D121" s="166"/>
      <c r="E121" s="175"/>
      <c r="F121" s="168">
        <v>8129.1963327829999</v>
      </c>
      <c r="G121" s="169">
        <v>3.167118E-2</v>
      </c>
      <c r="H121" s="176">
        <v>6.6416448321270405</v>
      </c>
      <c r="J121" s="14"/>
    </row>
    <row r="122" spans="1:10" x14ac:dyDescent="0.2">
      <c r="A122" s="163"/>
      <c r="B122" s="163"/>
      <c r="C122" s="164" t="s">
        <v>150</v>
      </c>
      <c r="D122" s="163"/>
      <c r="E122" s="163" t="s">
        <v>151</v>
      </c>
      <c r="F122" s="170">
        <v>8129.1963327829999</v>
      </c>
      <c r="G122" s="171">
        <v>3.167118E-2</v>
      </c>
      <c r="H122" s="12"/>
      <c r="J122" s="14"/>
    </row>
    <row r="123" spans="1:10" x14ac:dyDescent="0.2">
      <c r="A123" s="163"/>
      <c r="B123" s="163"/>
      <c r="C123" s="172"/>
      <c r="D123" s="163"/>
      <c r="E123" s="163"/>
      <c r="F123" s="173"/>
      <c r="G123" s="173"/>
      <c r="H123" s="12"/>
      <c r="J123" s="14"/>
    </row>
    <row r="124" spans="1:10" x14ac:dyDescent="0.2">
      <c r="A124" s="163"/>
      <c r="B124" s="163"/>
      <c r="C124" s="164" t="s">
        <v>170</v>
      </c>
      <c r="D124" s="163"/>
      <c r="E124" s="163"/>
      <c r="F124" s="170">
        <v>8129.1963327829999</v>
      </c>
      <c r="G124" s="171">
        <v>3.167118E-2</v>
      </c>
      <c r="H124" s="12"/>
      <c r="J124" s="14"/>
    </row>
    <row r="125" spans="1:10" x14ac:dyDescent="0.2">
      <c r="A125" s="163"/>
      <c r="B125" s="163"/>
      <c r="C125" s="173"/>
      <c r="D125" s="163"/>
      <c r="E125" s="163"/>
      <c r="F125" s="163"/>
      <c r="G125" s="163"/>
      <c r="H125" s="12"/>
      <c r="J125" s="14"/>
    </row>
    <row r="126" spans="1:10" x14ac:dyDescent="0.2">
      <c r="A126" s="163"/>
      <c r="B126" s="163"/>
      <c r="C126" s="164" t="s">
        <v>171</v>
      </c>
      <c r="D126" s="163"/>
      <c r="E126" s="163"/>
      <c r="F126" s="163"/>
      <c r="G126" s="163"/>
      <c r="H126" s="12"/>
      <c r="J126" s="14"/>
    </row>
    <row r="127" spans="1:10" x14ac:dyDescent="0.2">
      <c r="A127" s="163"/>
      <c r="B127" s="163"/>
      <c r="C127" s="164" t="s">
        <v>172</v>
      </c>
      <c r="D127" s="163"/>
      <c r="E127" s="163"/>
      <c r="F127" s="163"/>
      <c r="G127" s="163"/>
      <c r="H127" s="12"/>
      <c r="J127" s="14"/>
    </row>
    <row r="128" spans="1:10" x14ac:dyDescent="0.2">
      <c r="A128" s="165">
        <v>1</v>
      </c>
      <c r="B128" s="166" t="s">
        <v>173</v>
      </c>
      <c r="C128" s="166" t="s">
        <v>174</v>
      </c>
      <c r="D128" s="166"/>
      <c r="E128" s="177">
        <v>350993.46299999999</v>
      </c>
      <c r="F128" s="168">
        <v>7577.4778329430001</v>
      </c>
      <c r="G128" s="169">
        <v>2.9521700000000001E-2</v>
      </c>
      <c r="H128" s="12"/>
      <c r="J128" s="14"/>
    </row>
    <row r="129" spans="1:17" x14ac:dyDescent="0.2">
      <c r="A129" s="163"/>
      <c r="B129" s="163"/>
      <c r="C129" s="164" t="s">
        <v>150</v>
      </c>
      <c r="D129" s="163"/>
      <c r="E129" s="163" t="s">
        <v>151</v>
      </c>
      <c r="F129" s="170">
        <v>7577.4778329430001</v>
      </c>
      <c r="G129" s="171">
        <v>2.9521700000000001E-2</v>
      </c>
      <c r="H129" s="12"/>
      <c r="J129" s="14"/>
    </row>
    <row r="130" spans="1:17" x14ac:dyDescent="0.2">
      <c r="A130" s="163"/>
      <c r="B130" s="163"/>
      <c r="C130" s="172"/>
      <c r="D130" s="163"/>
      <c r="E130" s="163"/>
      <c r="F130" s="173"/>
      <c r="G130" s="173"/>
      <c r="H130" s="12"/>
      <c r="J130" s="14"/>
    </row>
    <row r="131" spans="1:17" x14ac:dyDescent="0.2">
      <c r="A131" s="163"/>
      <c r="B131" s="163"/>
      <c r="C131" s="164" t="s">
        <v>175</v>
      </c>
      <c r="D131" s="163"/>
      <c r="E131" s="163"/>
      <c r="F131" s="163"/>
      <c r="G131" s="163"/>
      <c r="H131" s="12"/>
      <c r="J131" s="14"/>
    </row>
    <row r="132" spans="1:17" x14ac:dyDescent="0.2">
      <c r="A132" s="163"/>
      <c r="B132" s="163"/>
      <c r="C132" s="164" t="s">
        <v>176</v>
      </c>
      <c r="D132" s="163"/>
      <c r="E132" s="163"/>
      <c r="F132" s="163"/>
      <c r="G132" s="163"/>
      <c r="H132" s="12"/>
      <c r="J132" s="14"/>
    </row>
    <row r="133" spans="1:17" x14ac:dyDescent="0.2">
      <c r="A133" s="163"/>
      <c r="B133" s="163"/>
      <c r="C133" s="164" t="s">
        <v>150</v>
      </c>
      <c r="D133" s="163"/>
      <c r="E133" s="163" t="s">
        <v>151</v>
      </c>
      <c r="F133" s="174" t="s">
        <v>153</v>
      </c>
      <c r="G133" s="171">
        <v>0</v>
      </c>
      <c r="H133" s="12"/>
      <c r="J133" s="14"/>
    </row>
    <row r="134" spans="1:17" x14ac:dyDescent="0.2">
      <c r="A134" s="163"/>
      <c r="B134" s="163"/>
      <c r="C134" s="172"/>
      <c r="D134" s="163"/>
      <c r="E134" s="163"/>
      <c r="F134" s="173"/>
      <c r="G134" s="173"/>
      <c r="H134" s="12"/>
      <c r="J134" s="14"/>
    </row>
    <row r="135" spans="1:17" ht="25.5" x14ac:dyDescent="0.2">
      <c r="A135" s="163"/>
      <c r="B135" s="163"/>
      <c r="C135" s="164" t="s">
        <v>177</v>
      </c>
      <c r="D135" s="163"/>
      <c r="E135" s="163"/>
      <c r="F135" s="173"/>
      <c r="G135" s="173"/>
      <c r="H135" s="12"/>
      <c r="J135" s="14"/>
    </row>
    <row r="136" spans="1:17" x14ac:dyDescent="0.2">
      <c r="A136" s="163"/>
      <c r="B136" s="163"/>
      <c r="C136" s="164" t="s">
        <v>150</v>
      </c>
      <c r="D136" s="163"/>
      <c r="E136" s="163" t="s">
        <v>151</v>
      </c>
      <c r="F136" s="174" t="s">
        <v>153</v>
      </c>
      <c r="G136" s="171">
        <v>0</v>
      </c>
      <c r="H136" s="12"/>
      <c r="J136" s="14"/>
    </row>
    <row r="137" spans="1:17" x14ac:dyDescent="0.2">
      <c r="A137" s="163"/>
      <c r="B137" s="166"/>
      <c r="C137" s="166"/>
      <c r="D137" s="164"/>
      <c r="E137" s="163"/>
      <c r="F137" s="166"/>
      <c r="G137" s="175"/>
      <c r="H137" s="12"/>
      <c r="J137" s="14"/>
    </row>
    <row r="138" spans="1:17" x14ac:dyDescent="0.2">
      <c r="A138" s="175"/>
      <c r="B138" s="166"/>
      <c r="C138" s="166" t="s">
        <v>178</v>
      </c>
      <c r="D138" s="166"/>
      <c r="E138" s="175"/>
      <c r="F138" s="168">
        <v>-2853.0320615800001</v>
      </c>
      <c r="G138" s="169">
        <v>-1.111535E-2</v>
      </c>
      <c r="H138" s="12"/>
      <c r="J138" s="14"/>
    </row>
    <row r="139" spans="1:17" x14ac:dyDescent="0.2">
      <c r="A139" s="172"/>
      <c r="B139" s="172"/>
      <c r="C139" s="164" t="s">
        <v>179</v>
      </c>
      <c r="D139" s="173"/>
      <c r="E139" s="173"/>
      <c r="F139" s="170">
        <v>256674.869575791</v>
      </c>
      <c r="G139" s="178">
        <v>0.99999998999999995</v>
      </c>
      <c r="H139" s="12"/>
      <c r="J139" s="14"/>
    </row>
    <row r="140" spans="1:17" ht="14.1" customHeight="1" x14ac:dyDescent="0.2">
      <c r="A140" s="13"/>
      <c r="B140" s="13"/>
      <c r="C140" s="13"/>
      <c r="D140" s="179"/>
      <c r="E140" s="179"/>
      <c r="F140" s="179"/>
      <c r="G140" s="179"/>
      <c r="J140" s="14"/>
    </row>
    <row r="141" spans="1:17" ht="12.75" customHeight="1" x14ac:dyDescent="0.2">
      <c r="A141" s="13"/>
      <c r="B141" s="270" t="s">
        <v>869</v>
      </c>
      <c r="C141" s="270"/>
      <c r="D141" s="270"/>
      <c r="E141" s="270"/>
      <c r="F141" s="270"/>
      <c r="G141" s="270"/>
      <c r="H141" s="270"/>
      <c r="J141" s="14"/>
    </row>
    <row r="142" spans="1:17" ht="14.1" customHeight="1" x14ac:dyDescent="0.2">
      <c r="A142" s="13"/>
      <c r="B142" s="270" t="s">
        <v>870</v>
      </c>
      <c r="C142" s="270"/>
      <c r="D142" s="270"/>
      <c r="E142" s="270"/>
      <c r="F142" s="270"/>
      <c r="G142" s="270"/>
      <c r="H142" s="270"/>
      <c r="J142" s="14"/>
    </row>
    <row r="143" spans="1:17" ht="17.100000000000001" customHeight="1" x14ac:dyDescent="0.2">
      <c r="A143" s="13"/>
      <c r="B143" s="270" t="s">
        <v>871</v>
      </c>
      <c r="C143" s="270"/>
      <c r="D143" s="270"/>
      <c r="E143" s="270"/>
      <c r="F143" s="270"/>
      <c r="G143" s="270"/>
      <c r="H143" s="270"/>
      <c r="J143" s="14"/>
    </row>
    <row r="144" spans="1:17" s="16" customFormat="1" ht="66.75" customHeight="1" x14ac:dyDescent="0.25">
      <c r="A144" s="15"/>
      <c r="B144" s="271" t="s">
        <v>872</v>
      </c>
      <c r="C144" s="271"/>
      <c r="D144" s="271"/>
      <c r="E144" s="271"/>
      <c r="F144" s="271"/>
      <c r="G144" s="271"/>
      <c r="H144" s="271"/>
      <c r="I144"/>
      <c r="J144" s="14"/>
      <c r="K144"/>
      <c r="L144"/>
      <c r="M144"/>
      <c r="N144"/>
      <c r="O144"/>
      <c r="P144"/>
      <c r="Q144"/>
    </row>
    <row r="145" spans="1:10" ht="12.75" customHeight="1" x14ac:dyDescent="0.2">
      <c r="A145" s="13"/>
      <c r="B145" s="270" t="s">
        <v>873</v>
      </c>
      <c r="C145" s="270"/>
      <c r="D145" s="270"/>
      <c r="E145" s="270"/>
      <c r="F145" s="270"/>
      <c r="G145" s="270"/>
      <c r="H145" s="270"/>
      <c r="J145" s="14"/>
    </row>
    <row r="146" spans="1:10" ht="14.1" customHeight="1" x14ac:dyDescent="0.2">
      <c r="A146" s="13"/>
      <c r="B146" s="13"/>
      <c r="C146" s="13"/>
      <c r="D146" s="179"/>
      <c r="E146" s="179"/>
      <c r="F146" s="179"/>
      <c r="G146" s="179"/>
      <c r="J146" s="14"/>
    </row>
    <row r="147" spans="1:10" ht="14.1" customHeight="1" x14ac:dyDescent="0.2">
      <c r="A147" s="13"/>
      <c r="B147" s="279" t="s">
        <v>180</v>
      </c>
      <c r="C147" s="280"/>
      <c r="D147" s="281"/>
      <c r="E147" s="188"/>
      <c r="F147" s="179"/>
      <c r="G147" s="179"/>
      <c r="J147" s="14"/>
    </row>
    <row r="148" spans="1:10" ht="29.1" customHeight="1" x14ac:dyDescent="0.2">
      <c r="A148" s="13"/>
      <c r="B148" s="265" t="s">
        <v>181</v>
      </c>
      <c r="C148" s="266"/>
      <c r="D148" s="180" t="s">
        <v>950</v>
      </c>
      <c r="E148" s="188"/>
      <c r="F148" s="179"/>
      <c r="G148" s="179"/>
      <c r="J148" s="14"/>
    </row>
    <row r="149" spans="1:10" ht="17.100000000000001" customHeight="1" x14ac:dyDescent="0.2">
      <c r="A149" s="13"/>
      <c r="B149" s="265" t="s">
        <v>986</v>
      </c>
      <c r="C149" s="266"/>
      <c r="D149" s="180" t="str">
        <f>"Rs. "&amp;TEXT(F82,"0.00")&amp;" lacs/ 0.02%"</f>
        <v>Rs. 39.24 lacs/ 0.02%</v>
      </c>
      <c r="E149" s="188"/>
      <c r="F149" s="179"/>
      <c r="G149" s="179"/>
      <c r="J149" s="14"/>
    </row>
    <row r="150" spans="1:10" ht="17.100000000000001" customHeight="1" x14ac:dyDescent="0.2">
      <c r="A150" s="13"/>
      <c r="B150" s="265" t="s">
        <v>184</v>
      </c>
      <c r="C150" s="266"/>
      <c r="D150" s="181" t="s">
        <v>151</v>
      </c>
      <c r="E150" s="188"/>
      <c r="F150" s="179"/>
      <c r="G150" s="179"/>
      <c r="J150" s="14"/>
    </row>
    <row r="151" spans="1:10" x14ac:dyDescent="0.2">
      <c r="A151" s="17"/>
      <c r="B151" s="18" t="s">
        <v>151</v>
      </c>
      <c r="C151" s="18" t="s">
        <v>874</v>
      </c>
      <c r="D151" s="18" t="s">
        <v>185</v>
      </c>
      <c r="E151" s="17"/>
      <c r="F151" s="17"/>
      <c r="G151" s="17"/>
      <c r="H151" s="17"/>
      <c r="J151" s="14"/>
    </row>
    <row r="152" spans="1:10" ht="18" customHeight="1" x14ac:dyDescent="0.2">
      <c r="A152" s="17"/>
      <c r="B152" s="182" t="s">
        <v>186</v>
      </c>
      <c r="C152" s="18" t="s">
        <v>187</v>
      </c>
      <c r="D152" s="18" t="s">
        <v>188</v>
      </c>
      <c r="E152" s="17"/>
      <c r="F152" s="17"/>
      <c r="G152" s="17"/>
      <c r="J152" s="14"/>
    </row>
    <row r="153" spans="1:10" ht="17.100000000000001" customHeight="1" x14ac:dyDescent="0.2">
      <c r="A153" s="17"/>
      <c r="B153" s="183" t="s">
        <v>189</v>
      </c>
      <c r="C153" s="184">
        <v>367.01479999999998</v>
      </c>
      <c r="D153" s="184">
        <v>377.70400000000001</v>
      </c>
      <c r="E153" s="17"/>
      <c r="F153" s="159"/>
      <c r="G153" s="189"/>
      <c r="J153" s="14"/>
    </row>
    <row r="154" spans="1:10" ht="29.1" customHeight="1" x14ac:dyDescent="0.2">
      <c r="A154" s="17"/>
      <c r="B154" s="183" t="s">
        <v>878</v>
      </c>
      <c r="C154" s="184">
        <v>84.312799999999996</v>
      </c>
      <c r="D154" s="184">
        <v>86.768199999999993</v>
      </c>
      <c r="E154" s="17"/>
      <c r="F154" s="159"/>
      <c r="G154" s="189"/>
      <c r="J154" s="14"/>
    </row>
    <row r="155" spans="1:10" ht="17.100000000000001" customHeight="1" x14ac:dyDescent="0.2">
      <c r="A155" s="17"/>
      <c r="B155" s="183" t="s">
        <v>191</v>
      </c>
      <c r="C155" s="184">
        <v>334.01960000000003</v>
      </c>
      <c r="D155" s="184">
        <v>343.4239</v>
      </c>
      <c r="E155" s="17"/>
      <c r="F155" s="159"/>
      <c r="G155" s="189"/>
      <c r="J155" s="14"/>
    </row>
    <row r="156" spans="1:10" ht="29.1" customHeight="1" x14ac:dyDescent="0.2">
      <c r="A156" s="17"/>
      <c r="B156" s="183" t="s">
        <v>879</v>
      </c>
      <c r="C156" s="184">
        <v>63.345999999999997</v>
      </c>
      <c r="D156" s="184">
        <v>65.129400000000004</v>
      </c>
      <c r="E156" s="17"/>
      <c r="F156" s="159"/>
      <c r="G156" s="189"/>
      <c r="J156" s="14"/>
    </row>
    <row r="157" spans="1:10" ht="14.1" customHeight="1" x14ac:dyDescent="0.2">
      <c r="A157" s="17"/>
      <c r="B157" s="17"/>
      <c r="C157" s="17"/>
      <c r="D157" s="17"/>
      <c r="E157" s="17"/>
      <c r="F157" s="17"/>
      <c r="G157" s="17"/>
      <c r="J157" s="14"/>
    </row>
    <row r="158" spans="1:10" ht="17.100000000000001" customHeight="1" x14ac:dyDescent="0.2">
      <c r="A158" s="17"/>
      <c r="B158" s="265" t="s">
        <v>877</v>
      </c>
      <c r="C158" s="266"/>
      <c r="D158" s="180" t="s">
        <v>182</v>
      </c>
      <c r="E158" s="17"/>
      <c r="F158" s="17"/>
      <c r="G158" s="17"/>
      <c r="J158" s="14"/>
    </row>
    <row r="159" spans="1:10" ht="14.1" customHeight="1" x14ac:dyDescent="0.2">
      <c r="A159" s="17"/>
      <c r="B159" s="159"/>
      <c r="C159" s="159"/>
      <c r="D159" s="17"/>
      <c r="E159" s="17"/>
      <c r="F159" s="17"/>
      <c r="G159" s="17"/>
      <c r="J159" s="14"/>
    </row>
    <row r="160" spans="1:10" ht="29.1" customHeight="1" x14ac:dyDescent="0.2">
      <c r="A160" s="17"/>
      <c r="B160" s="265" t="s">
        <v>194</v>
      </c>
      <c r="C160" s="266"/>
      <c r="D160" s="180" t="s">
        <v>182</v>
      </c>
      <c r="E160" s="190"/>
      <c r="F160" s="17"/>
      <c r="G160" s="17"/>
      <c r="J160" s="14"/>
    </row>
    <row r="161" spans="1:10" ht="29.1" customHeight="1" x14ac:dyDescent="0.2">
      <c r="A161" s="17"/>
      <c r="B161" s="265" t="s">
        <v>195</v>
      </c>
      <c r="C161" s="266"/>
      <c r="D161" s="180" t="s">
        <v>182</v>
      </c>
      <c r="E161" s="190"/>
      <c r="F161" s="17"/>
      <c r="G161" s="17"/>
      <c r="J161" s="14"/>
    </row>
    <row r="162" spans="1:10" ht="17.100000000000001" customHeight="1" x14ac:dyDescent="0.2">
      <c r="A162" s="17"/>
      <c r="B162" s="265" t="s">
        <v>196</v>
      </c>
      <c r="C162" s="266"/>
      <c r="D162" s="180" t="s">
        <v>182</v>
      </c>
      <c r="E162" s="190"/>
      <c r="F162" s="17"/>
      <c r="G162" s="17"/>
      <c r="J162" s="14"/>
    </row>
    <row r="163" spans="1:10" ht="17.100000000000001" customHeight="1" x14ac:dyDescent="0.2">
      <c r="A163" s="17"/>
      <c r="B163" s="265" t="s">
        <v>197</v>
      </c>
      <c r="C163" s="266"/>
      <c r="D163" s="185">
        <v>0.80571036699042964</v>
      </c>
      <c r="E163" s="17"/>
      <c r="F163" s="159"/>
      <c r="G163" s="189"/>
      <c r="J163" s="14"/>
    </row>
    <row r="164" spans="1:10" x14ac:dyDescent="0.2">
      <c r="J164" s="14"/>
    </row>
    <row r="165" spans="1:10" x14ac:dyDescent="0.2">
      <c r="B165" s="235" t="s">
        <v>979</v>
      </c>
      <c r="J165" s="14"/>
    </row>
    <row r="166" spans="1:10" ht="40.5" x14ac:dyDescent="0.2">
      <c r="B166" s="236" t="s">
        <v>952</v>
      </c>
      <c r="C166" s="236" t="s">
        <v>953</v>
      </c>
      <c r="D166" s="236" t="s">
        <v>954</v>
      </c>
      <c r="E166" s="236" t="s">
        <v>955</v>
      </c>
      <c r="F166" s="236" t="s">
        <v>956</v>
      </c>
      <c r="J166" s="14"/>
    </row>
    <row r="167" spans="1:10" ht="13.5" x14ac:dyDescent="0.2">
      <c r="B167" s="237" t="s">
        <v>985</v>
      </c>
      <c r="C167" s="238" t="s">
        <v>983</v>
      </c>
      <c r="D167" s="54">
        <v>0</v>
      </c>
      <c r="E167" s="55">
        <v>0</v>
      </c>
      <c r="F167" s="239">
        <v>29.407129999999999</v>
      </c>
      <c r="J167" s="14"/>
    </row>
    <row r="168" spans="1:10" x14ac:dyDescent="0.2">
      <c r="J168" s="14"/>
    </row>
    <row r="169" spans="1:10" x14ac:dyDescent="0.2">
      <c r="J169" s="14"/>
    </row>
  </sheetData>
  <mergeCells count="17">
    <mergeCell ref="A1:H1"/>
    <mergeCell ref="A2:H2"/>
    <mergeCell ref="A3:H3"/>
    <mergeCell ref="B149:C149"/>
    <mergeCell ref="B150:C150"/>
    <mergeCell ref="B147:D147"/>
    <mergeCell ref="B148:C148"/>
    <mergeCell ref="B141:H141"/>
    <mergeCell ref="B142:H142"/>
    <mergeCell ref="B143:H143"/>
    <mergeCell ref="B144:H144"/>
    <mergeCell ref="B145:H145"/>
    <mergeCell ref="B163:C163"/>
    <mergeCell ref="B158:C158"/>
    <mergeCell ref="B160:C160"/>
    <mergeCell ref="B161:C161"/>
    <mergeCell ref="B162:C162"/>
  </mergeCells>
  <hyperlinks>
    <hyperlink ref="I1" location="Index!B20" display="Index" xr:uid="{4D1E5E10-657A-4062-B9BD-2E4735667CE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B745-B8AF-4852-8C20-04CF72D6BA19}">
  <sheetPr>
    <outlinePr summaryBelow="0" summaryRight="0"/>
  </sheetPr>
  <dimension ref="A1:Q196"/>
  <sheetViews>
    <sheetView showGridLines="0" workbookViewId="0">
      <selection activeCell="A183" sqref="A1:H1048576"/>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8" max="8" width="8.4257812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777</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738</v>
      </c>
      <c r="C7" s="166" t="s">
        <v>739</v>
      </c>
      <c r="D7" s="166" t="s">
        <v>740</v>
      </c>
      <c r="E7" s="167">
        <v>26277</v>
      </c>
      <c r="F7" s="168">
        <v>118.2465</v>
      </c>
      <c r="G7" s="169">
        <v>1.49544E-2</v>
      </c>
      <c r="H7" s="168"/>
      <c r="J7" s="14"/>
    </row>
    <row r="8" spans="1:10" x14ac:dyDescent="0.2">
      <c r="A8" s="165">
        <v>2</v>
      </c>
      <c r="B8" s="166" t="s">
        <v>35</v>
      </c>
      <c r="C8" s="166" t="s">
        <v>36</v>
      </c>
      <c r="D8" s="166" t="s">
        <v>23</v>
      </c>
      <c r="E8" s="167">
        <v>2246</v>
      </c>
      <c r="F8" s="168">
        <v>111.712671</v>
      </c>
      <c r="G8" s="169">
        <v>1.4128079999999999E-2</v>
      </c>
      <c r="H8" s="168"/>
      <c r="J8" s="14"/>
    </row>
    <row r="9" spans="1:10" x14ac:dyDescent="0.2">
      <c r="A9" s="165">
        <v>3</v>
      </c>
      <c r="B9" s="166" t="s">
        <v>21</v>
      </c>
      <c r="C9" s="166" t="s">
        <v>22</v>
      </c>
      <c r="D9" s="166" t="s">
        <v>23</v>
      </c>
      <c r="E9" s="167">
        <v>36173</v>
      </c>
      <c r="F9" s="168">
        <v>107.0539935</v>
      </c>
      <c r="G9" s="169">
        <v>1.3538909999999999E-2</v>
      </c>
      <c r="H9" s="168"/>
      <c r="J9" s="14"/>
    </row>
    <row r="10" spans="1:10" x14ac:dyDescent="0.2">
      <c r="A10" s="165">
        <v>4</v>
      </c>
      <c r="B10" s="166" t="s">
        <v>778</v>
      </c>
      <c r="C10" s="166" t="s">
        <v>779</v>
      </c>
      <c r="D10" s="166" t="s">
        <v>20</v>
      </c>
      <c r="E10" s="167">
        <v>13433</v>
      </c>
      <c r="F10" s="168">
        <v>101.526614</v>
      </c>
      <c r="G10" s="169">
        <v>1.283987E-2</v>
      </c>
      <c r="H10" s="168"/>
      <c r="J10" s="14"/>
    </row>
    <row r="11" spans="1:10" x14ac:dyDescent="0.2">
      <c r="A11" s="165">
        <v>5</v>
      </c>
      <c r="B11" s="166" t="s">
        <v>37</v>
      </c>
      <c r="C11" s="166" t="s">
        <v>38</v>
      </c>
      <c r="D11" s="166" t="s">
        <v>31</v>
      </c>
      <c r="E11" s="167">
        <v>1429</v>
      </c>
      <c r="F11" s="168">
        <v>99.572005500000003</v>
      </c>
      <c r="G11" s="169">
        <v>1.259268E-2</v>
      </c>
      <c r="H11" s="168"/>
      <c r="J11" s="14"/>
    </row>
    <row r="12" spans="1:10" x14ac:dyDescent="0.2">
      <c r="A12" s="165">
        <v>6</v>
      </c>
      <c r="B12" s="166" t="s">
        <v>29</v>
      </c>
      <c r="C12" s="166" t="s">
        <v>30</v>
      </c>
      <c r="D12" s="166" t="s">
        <v>31</v>
      </c>
      <c r="E12" s="167">
        <v>1197</v>
      </c>
      <c r="F12" s="168">
        <v>99.565861499999997</v>
      </c>
      <c r="G12" s="169">
        <v>1.25919E-2</v>
      </c>
      <c r="H12" s="168"/>
    </row>
    <row r="13" spans="1:10" x14ac:dyDescent="0.2">
      <c r="A13" s="165">
        <v>7</v>
      </c>
      <c r="B13" s="166" t="s">
        <v>572</v>
      </c>
      <c r="C13" s="166" t="s">
        <v>573</v>
      </c>
      <c r="D13" s="166" t="s">
        <v>277</v>
      </c>
      <c r="E13" s="167">
        <v>3774</v>
      </c>
      <c r="F13" s="168">
        <v>94.585875000000001</v>
      </c>
      <c r="G13" s="169">
        <v>1.196209E-2</v>
      </c>
      <c r="H13" s="168"/>
      <c r="J13" s="14"/>
    </row>
    <row r="14" spans="1:10" ht="25.5" x14ac:dyDescent="0.2">
      <c r="A14" s="165">
        <v>8</v>
      </c>
      <c r="B14" s="166" t="s">
        <v>780</v>
      </c>
      <c r="C14" s="166" t="s">
        <v>781</v>
      </c>
      <c r="D14" s="166" t="s">
        <v>102</v>
      </c>
      <c r="E14" s="167">
        <v>61281</v>
      </c>
      <c r="F14" s="168">
        <v>92.687512499999997</v>
      </c>
      <c r="G14" s="169">
        <v>1.172201E-2</v>
      </c>
      <c r="H14" s="168"/>
      <c r="J14" s="14" t="s">
        <v>1065</v>
      </c>
    </row>
    <row r="15" spans="1:10" x14ac:dyDescent="0.2">
      <c r="A15" s="165">
        <v>9</v>
      </c>
      <c r="B15" s="166" t="s">
        <v>764</v>
      </c>
      <c r="C15" s="166" t="s">
        <v>765</v>
      </c>
      <c r="D15" s="166" t="s">
        <v>66</v>
      </c>
      <c r="E15" s="167">
        <v>4823</v>
      </c>
      <c r="F15" s="168">
        <v>91.989079000000004</v>
      </c>
      <c r="G15" s="169">
        <v>1.163368E-2</v>
      </c>
      <c r="H15" s="168"/>
      <c r="J15" s="14"/>
    </row>
    <row r="16" spans="1:10" x14ac:dyDescent="0.2">
      <c r="A16" s="165">
        <v>10</v>
      </c>
      <c r="B16" s="166" t="s">
        <v>782</v>
      </c>
      <c r="C16" s="166" t="s">
        <v>783</v>
      </c>
      <c r="D16" s="166" t="s">
        <v>74</v>
      </c>
      <c r="E16" s="167">
        <v>51023</v>
      </c>
      <c r="F16" s="168">
        <v>90.718894000000006</v>
      </c>
      <c r="G16" s="169">
        <v>1.147304E-2</v>
      </c>
      <c r="H16" s="168"/>
      <c r="J16" s="14"/>
    </row>
    <row r="17" spans="1:10" x14ac:dyDescent="0.2">
      <c r="A17" s="165">
        <v>11</v>
      </c>
      <c r="B17" s="166" t="s">
        <v>89</v>
      </c>
      <c r="C17" s="166" t="s">
        <v>90</v>
      </c>
      <c r="D17" s="166" t="s">
        <v>71</v>
      </c>
      <c r="E17" s="167">
        <v>2164</v>
      </c>
      <c r="F17" s="168">
        <v>90.651042000000004</v>
      </c>
      <c r="G17" s="169">
        <v>1.1464459999999999E-2</v>
      </c>
      <c r="H17" s="168"/>
      <c r="J17" s="14"/>
    </row>
    <row r="18" spans="1:10" x14ac:dyDescent="0.2">
      <c r="A18" s="165">
        <v>12</v>
      </c>
      <c r="B18" s="166" t="s">
        <v>346</v>
      </c>
      <c r="C18" s="166" t="s">
        <v>347</v>
      </c>
      <c r="D18" s="166" t="s">
        <v>348</v>
      </c>
      <c r="E18" s="167">
        <v>13137</v>
      </c>
      <c r="F18" s="168">
        <v>90.559909500000003</v>
      </c>
      <c r="G18" s="169">
        <v>1.145293E-2</v>
      </c>
      <c r="H18" s="168"/>
      <c r="J18" s="14"/>
    </row>
    <row r="19" spans="1:10" ht="25.5" x14ac:dyDescent="0.2">
      <c r="A19" s="165">
        <v>13</v>
      </c>
      <c r="B19" s="166" t="s">
        <v>377</v>
      </c>
      <c r="C19" s="166" t="s">
        <v>378</v>
      </c>
      <c r="D19" s="166" t="s">
        <v>213</v>
      </c>
      <c r="E19" s="167">
        <v>2074</v>
      </c>
      <c r="F19" s="168">
        <v>89.331327999999999</v>
      </c>
      <c r="G19" s="169">
        <v>1.129756E-2</v>
      </c>
      <c r="H19" s="168"/>
      <c r="J19" s="14"/>
    </row>
    <row r="20" spans="1:10" x14ac:dyDescent="0.2">
      <c r="A20" s="165">
        <v>14</v>
      </c>
      <c r="B20" s="166" t="s">
        <v>87</v>
      </c>
      <c r="C20" s="166" t="s">
        <v>88</v>
      </c>
      <c r="D20" s="166" t="s">
        <v>74</v>
      </c>
      <c r="E20" s="167">
        <v>18035</v>
      </c>
      <c r="F20" s="168">
        <v>88.813357499999995</v>
      </c>
      <c r="G20" s="169">
        <v>1.123205E-2</v>
      </c>
      <c r="H20" s="168"/>
      <c r="J20" s="14"/>
    </row>
    <row r="21" spans="1:10" x14ac:dyDescent="0.2">
      <c r="A21" s="165">
        <v>15</v>
      </c>
      <c r="B21" s="166" t="s">
        <v>108</v>
      </c>
      <c r="C21" s="166" t="s">
        <v>109</v>
      </c>
      <c r="D21" s="166" t="s">
        <v>110</v>
      </c>
      <c r="E21" s="167">
        <v>8530</v>
      </c>
      <c r="F21" s="168">
        <v>87.701194999999998</v>
      </c>
      <c r="G21" s="169">
        <v>1.10914E-2</v>
      </c>
      <c r="H21" s="168"/>
      <c r="J21" s="14"/>
    </row>
    <row r="22" spans="1:10" ht="25.5" x14ac:dyDescent="0.2">
      <c r="A22" s="165">
        <v>16</v>
      </c>
      <c r="B22" s="166" t="s">
        <v>784</v>
      </c>
      <c r="C22" s="166" t="s">
        <v>785</v>
      </c>
      <c r="D22" s="166" t="s">
        <v>495</v>
      </c>
      <c r="E22" s="167">
        <v>14359</v>
      </c>
      <c r="F22" s="168">
        <v>85.515024499999996</v>
      </c>
      <c r="G22" s="169">
        <v>1.081492E-2</v>
      </c>
      <c r="H22" s="168"/>
      <c r="J22" s="62"/>
    </row>
    <row r="23" spans="1:10" x14ac:dyDescent="0.2">
      <c r="A23" s="165">
        <v>17</v>
      </c>
      <c r="B23" s="166" t="s">
        <v>786</v>
      </c>
      <c r="C23" s="166" t="s">
        <v>787</v>
      </c>
      <c r="D23" s="166" t="s">
        <v>277</v>
      </c>
      <c r="E23" s="167">
        <v>1782</v>
      </c>
      <c r="F23" s="168">
        <v>84.350078999999994</v>
      </c>
      <c r="G23" s="169">
        <v>1.0667589999999999E-2</v>
      </c>
      <c r="H23" s="168"/>
      <c r="J23" s="14"/>
    </row>
    <row r="24" spans="1:10" x14ac:dyDescent="0.2">
      <c r="A24" s="165">
        <v>18</v>
      </c>
      <c r="B24" s="166" t="s">
        <v>80</v>
      </c>
      <c r="C24" s="166" t="s">
        <v>81</v>
      </c>
      <c r="D24" s="166" t="s">
        <v>82</v>
      </c>
      <c r="E24" s="167">
        <v>41048</v>
      </c>
      <c r="F24" s="168">
        <v>83.861063999999999</v>
      </c>
      <c r="G24" s="169">
        <v>1.0605740000000001E-2</v>
      </c>
      <c r="H24" s="168"/>
      <c r="J24" s="14"/>
    </row>
    <row r="25" spans="1:10" x14ac:dyDescent="0.2">
      <c r="A25" s="165">
        <v>19</v>
      </c>
      <c r="B25" s="166" t="s">
        <v>205</v>
      </c>
      <c r="C25" s="166" t="s">
        <v>206</v>
      </c>
      <c r="D25" s="166" t="s">
        <v>207</v>
      </c>
      <c r="E25" s="167">
        <v>1801</v>
      </c>
      <c r="F25" s="168">
        <v>82.110291500000002</v>
      </c>
      <c r="G25" s="169">
        <v>1.0384330000000001E-2</v>
      </c>
      <c r="H25" s="168"/>
      <c r="J25" s="14"/>
    </row>
    <row r="26" spans="1:10" x14ac:dyDescent="0.2">
      <c r="A26" s="165">
        <v>20</v>
      </c>
      <c r="B26" s="166" t="s">
        <v>72</v>
      </c>
      <c r="C26" s="166" t="s">
        <v>73</v>
      </c>
      <c r="D26" s="166" t="s">
        <v>74</v>
      </c>
      <c r="E26" s="167">
        <v>15248</v>
      </c>
      <c r="F26" s="168">
        <v>81.996120000000005</v>
      </c>
      <c r="G26" s="169">
        <v>1.036989E-2</v>
      </c>
      <c r="H26" s="168"/>
      <c r="J26" s="14"/>
    </row>
    <row r="27" spans="1:10" ht="25.5" x14ac:dyDescent="0.2">
      <c r="A27" s="165">
        <v>21</v>
      </c>
      <c r="B27" s="166" t="s">
        <v>269</v>
      </c>
      <c r="C27" s="166" t="s">
        <v>270</v>
      </c>
      <c r="D27" s="166" t="s">
        <v>74</v>
      </c>
      <c r="E27" s="167">
        <v>6547</v>
      </c>
      <c r="F27" s="168">
        <v>81.254817000000003</v>
      </c>
      <c r="G27" s="169">
        <v>1.027614E-2</v>
      </c>
      <c r="H27" s="168"/>
      <c r="J27" s="14"/>
    </row>
    <row r="28" spans="1:10" x14ac:dyDescent="0.2">
      <c r="A28" s="165">
        <v>22</v>
      </c>
      <c r="B28" s="166" t="s">
        <v>103</v>
      </c>
      <c r="C28" s="166" t="s">
        <v>104</v>
      </c>
      <c r="D28" s="166" t="s">
        <v>105</v>
      </c>
      <c r="E28" s="167">
        <v>16535</v>
      </c>
      <c r="F28" s="168">
        <v>81.219920000000002</v>
      </c>
      <c r="G28" s="169">
        <v>1.027172E-2</v>
      </c>
      <c r="H28" s="168"/>
      <c r="J28" s="14"/>
    </row>
    <row r="29" spans="1:10" ht="25.5" x14ac:dyDescent="0.2">
      <c r="A29" s="165">
        <v>23</v>
      </c>
      <c r="B29" s="166" t="s">
        <v>95</v>
      </c>
      <c r="C29" s="166" t="s">
        <v>96</v>
      </c>
      <c r="D29" s="166" t="s">
        <v>97</v>
      </c>
      <c r="E29" s="167">
        <v>5611</v>
      </c>
      <c r="F29" s="168">
        <v>80.652513999999996</v>
      </c>
      <c r="G29" s="169">
        <v>1.0199959999999999E-2</v>
      </c>
      <c r="H29" s="168"/>
      <c r="J29" s="14"/>
    </row>
    <row r="30" spans="1:10" x14ac:dyDescent="0.2">
      <c r="A30" s="165">
        <v>24</v>
      </c>
      <c r="B30" s="166" t="s">
        <v>340</v>
      </c>
      <c r="C30" s="166" t="s">
        <v>341</v>
      </c>
      <c r="D30" s="166" t="s">
        <v>47</v>
      </c>
      <c r="E30" s="167">
        <v>6922</v>
      </c>
      <c r="F30" s="168">
        <v>80.444023000000001</v>
      </c>
      <c r="G30" s="169">
        <v>1.01736E-2</v>
      </c>
      <c r="H30" s="168"/>
      <c r="J30" s="14"/>
    </row>
    <row r="31" spans="1:10" x14ac:dyDescent="0.2">
      <c r="A31" s="165">
        <v>25</v>
      </c>
      <c r="B31" s="166" t="s">
        <v>27</v>
      </c>
      <c r="C31" s="166" t="s">
        <v>28</v>
      </c>
      <c r="D31" s="166" t="s">
        <v>20</v>
      </c>
      <c r="E31" s="167">
        <v>25873</v>
      </c>
      <c r="F31" s="168">
        <v>80.206299999999999</v>
      </c>
      <c r="G31" s="169">
        <v>1.014353E-2</v>
      </c>
      <c r="H31" s="168"/>
      <c r="J31" s="14"/>
    </row>
    <row r="32" spans="1:10" x14ac:dyDescent="0.2">
      <c r="A32" s="165">
        <v>26</v>
      </c>
      <c r="B32" s="166" t="s">
        <v>718</v>
      </c>
      <c r="C32" s="166" t="s">
        <v>719</v>
      </c>
      <c r="D32" s="166" t="s">
        <v>247</v>
      </c>
      <c r="E32" s="167">
        <v>7866</v>
      </c>
      <c r="F32" s="168">
        <v>79.658981999999995</v>
      </c>
      <c r="G32" s="169">
        <v>1.007431E-2</v>
      </c>
      <c r="H32" s="168"/>
      <c r="J32" s="14"/>
    </row>
    <row r="33" spans="1:10" x14ac:dyDescent="0.2">
      <c r="A33" s="165">
        <v>27</v>
      </c>
      <c r="B33" s="166" t="s">
        <v>15</v>
      </c>
      <c r="C33" s="166" t="s">
        <v>16</v>
      </c>
      <c r="D33" s="166" t="s">
        <v>17</v>
      </c>
      <c r="E33" s="167">
        <v>5786</v>
      </c>
      <c r="F33" s="168">
        <v>79.427314999999993</v>
      </c>
      <c r="G33" s="169">
        <v>1.004502E-2</v>
      </c>
      <c r="H33" s="168"/>
      <c r="J33" s="14"/>
    </row>
    <row r="34" spans="1:10" x14ac:dyDescent="0.2">
      <c r="A34" s="165">
        <v>28</v>
      </c>
      <c r="B34" s="166" t="s">
        <v>62</v>
      </c>
      <c r="C34" s="166" t="s">
        <v>63</v>
      </c>
      <c r="D34" s="166" t="s">
        <v>47</v>
      </c>
      <c r="E34" s="167">
        <v>9556</v>
      </c>
      <c r="F34" s="168">
        <v>79.348246000000003</v>
      </c>
      <c r="G34" s="169">
        <v>1.003502E-2</v>
      </c>
      <c r="H34" s="168"/>
      <c r="J34" s="14"/>
    </row>
    <row r="35" spans="1:10" x14ac:dyDescent="0.2">
      <c r="A35" s="165">
        <v>29</v>
      </c>
      <c r="B35" s="166" t="s">
        <v>788</v>
      </c>
      <c r="C35" s="166" t="s">
        <v>789</v>
      </c>
      <c r="D35" s="166" t="s">
        <v>82</v>
      </c>
      <c r="E35" s="167">
        <v>7608</v>
      </c>
      <c r="F35" s="168">
        <v>79.069944000000007</v>
      </c>
      <c r="G35" s="169">
        <v>9.9998199999999995E-3</v>
      </c>
      <c r="H35" s="168"/>
      <c r="J35" s="14"/>
    </row>
    <row r="36" spans="1:10" x14ac:dyDescent="0.2">
      <c r="A36" s="165">
        <v>30</v>
      </c>
      <c r="B36" s="166" t="s">
        <v>18</v>
      </c>
      <c r="C36" s="166" t="s">
        <v>19</v>
      </c>
      <c r="D36" s="166" t="s">
        <v>20</v>
      </c>
      <c r="E36" s="167">
        <v>22017</v>
      </c>
      <c r="F36" s="168">
        <v>79.041030000000006</v>
      </c>
      <c r="G36" s="169">
        <v>9.9961600000000005E-3</v>
      </c>
      <c r="H36" s="168"/>
      <c r="J36" s="14"/>
    </row>
    <row r="37" spans="1:10" x14ac:dyDescent="0.2">
      <c r="A37" s="165">
        <v>31</v>
      </c>
      <c r="B37" s="166" t="s">
        <v>361</v>
      </c>
      <c r="C37" s="166" t="s">
        <v>362</v>
      </c>
      <c r="D37" s="166" t="s">
        <v>110</v>
      </c>
      <c r="E37" s="167">
        <v>47219</v>
      </c>
      <c r="F37" s="168">
        <v>78.950168000000005</v>
      </c>
      <c r="G37" s="169">
        <v>9.9846699999999993E-3</v>
      </c>
      <c r="H37" s="168"/>
      <c r="J37" s="14"/>
    </row>
    <row r="38" spans="1:10" x14ac:dyDescent="0.2">
      <c r="A38" s="165">
        <v>32</v>
      </c>
      <c r="B38" s="166" t="s">
        <v>790</v>
      </c>
      <c r="C38" s="166" t="s">
        <v>791</v>
      </c>
      <c r="D38" s="166" t="s">
        <v>20</v>
      </c>
      <c r="E38" s="167">
        <v>7028</v>
      </c>
      <c r="F38" s="168">
        <v>78.910383999999993</v>
      </c>
      <c r="G38" s="169">
        <v>9.9796399999999997E-3</v>
      </c>
      <c r="H38" s="168"/>
      <c r="J38" s="14"/>
    </row>
    <row r="39" spans="1:10" ht="25.5" x14ac:dyDescent="0.2">
      <c r="A39" s="165">
        <v>33</v>
      </c>
      <c r="B39" s="166" t="s">
        <v>792</v>
      </c>
      <c r="C39" s="166" t="s">
        <v>793</v>
      </c>
      <c r="D39" s="166" t="s">
        <v>794</v>
      </c>
      <c r="E39" s="167">
        <v>2313</v>
      </c>
      <c r="F39" s="168">
        <v>78.904525500000005</v>
      </c>
      <c r="G39" s="169">
        <v>9.9789000000000006E-3</v>
      </c>
      <c r="H39" s="168"/>
      <c r="J39" s="14"/>
    </row>
    <row r="40" spans="1:10" x14ac:dyDescent="0.2">
      <c r="A40" s="165">
        <v>34</v>
      </c>
      <c r="B40" s="166" t="s">
        <v>51</v>
      </c>
      <c r="C40" s="166" t="s">
        <v>52</v>
      </c>
      <c r="D40" s="166" t="s">
        <v>20</v>
      </c>
      <c r="E40" s="167">
        <v>18021</v>
      </c>
      <c r="F40" s="168">
        <v>78.706717499999996</v>
      </c>
      <c r="G40" s="169">
        <v>9.95388E-3</v>
      </c>
      <c r="H40" s="168"/>
      <c r="J40" s="14"/>
    </row>
    <row r="41" spans="1:10" ht="25.5" x14ac:dyDescent="0.2">
      <c r="A41" s="165">
        <v>35</v>
      </c>
      <c r="B41" s="166" t="s">
        <v>297</v>
      </c>
      <c r="C41" s="166" t="s">
        <v>298</v>
      </c>
      <c r="D41" s="166" t="s">
        <v>250</v>
      </c>
      <c r="E41" s="167">
        <v>7697</v>
      </c>
      <c r="F41" s="168">
        <v>78.536339499999997</v>
      </c>
      <c r="G41" s="169">
        <v>9.9323399999999996E-3</v>
      </c>
      <c r="H41" s="168"/>
      <c r="J41" s="14"/>
    </row>
    <row r="42" spans="1:10" x14ac:dyDescent="0.2">
      <c r="A42" s="165">
        <v>36</v>
      </c>
      <c r="B42" s="166" t="s">
        <v>258</v>
      </c>
      <c r="C42" s="166" t="s">
        <v>259</v>
      </c>
      <c r="D42" s="166" t="s">
        <v>207</v>
      </c>
      <c r="E42" s="167">
        <v>1369</v>
      </c>
      <c r="F42" s="168">
        <v>77.993298999999993</v>
      </c>
      <c r="G42" s="169">
        <v>9.8636599999999998E-3</v>
      </c>
      <c r="H42" s="168"/>
      <c r="J42" s="14"/>
    </row>
    <row r="43" spans="1:10" x14ac:dyDescent="0.2">
      <c r="A43" s="165">
        <v>37</v>
      </c>
      <c r="B43" s="166" t="s">
        <v>365</v>
      </c>
      <c r="C43" s="166" t="s">
        <v>366</v>
      </c>
      <c r="D43" s="166" t="s">
        <v>277</v>
      </c>
      <c r="E43" s="167">
        <v>1517</v>
      </c>
      <c r="F43" s="168">
        <v>77.664332000000002</v>
      </c>
      <c r="G43" s="169">
        <v>9.8220600000000005E-3</v>
      </c>
      <c r="H43" s="168"/>
      <c r="J43" s="14"/>
    </row>
    <row r="44" spans="1:10" x14ac:dyDescent="0.2">
      <c r="A44" s="165">
        <v>38</v>
      </c>
      <c r="B44" s="166" t="s">
        <v>747</v>
      </c>
      <c r="C44" s="166" t="s">
        <v>748</v>
      </c>
      <c r="D44" s="166" t="s">
        <v>110</v>
      </c>
      <c r="E44" s="167">
        <v>8664</v>
      </c>
      <c r="F44" s="168">
        <v>76.290852000000001</v>
      </c>
      <c r="G44" s="169">
        <v>9.64835E-3</v>
      </c>
      <c r="H44" s="168"/>
      <c r="J44" s="14"/>
    </row>
    <row r="45" spans="1:10" ht="25.5" x14ac:dyDescent="0.2">
      <c r="A45" s="165">
        <v>39</v>
      </c>
      <c r="B45" s="166" t="s">
        <v>111</v>
      </c>
      <c r="C45" s="166" t="s">
        <v>112</v>
      </c>
      <c r="D45" s="166" t="s">
        <v>26</v>
      </c>
      <c r="E45" s="167">
        <v>12031</v>
      </c>
      <c r="F45" s="168">
        <v>76.282555500000001</v>
      </c>
      <c r="G45" s="169">
        <v>9.6472999999999993E-3</v>
      </c>
      <c r="H45" s="168"/>
      <c r="J45" s="14"/>
    </row>
    <row r="46" spans="1:10" x14ac:dyDescent="0.2">
      <c r="A46" s="165">
        <v>40</v>
      </c>
      <c r="B46" s="166" t="s">
        <v>720</v>
      </c>
      <c r="C46" s="166" t="s">
        <v>721</v>
      </c>
      <c r="D46" s="166" t="s">
        <v>282</v>
      </c>
      <c r="E46" s="167">
        <v>1472</v>
      </c>
      <c r="F46" s="168">
        <v>76.246656000000002</v>
      </c>
      <c r="G46" s="169">
        <v>9.6427600000000002E-3</v>
      </c>
      <c r="H46" s="168"/>
      <c r="J46" s="14"/>
    </row>
    <row r="47" spans="1:10" x14ac:dyDescent="0.2">
      <c r="A47" s="165">
        <v>41</v>
      </c>
      <c r="B47" s="166" t="s">
        <v>336</v>
      </c>
      <c r="C47" s="166" t="s">
        <v>337</v>
      </c>
      <c r="D47" s="166" t="s">
        <v>47</v>
      </c>
      <c r="E47" s="167">
        <v>4949</v>
      </c>
      <c r="F47" s="168">
        <v>75.796409499999996</v>
      </c>
      <c r="G47" s="169">
        <v>9.5858200000000001E-3</v>
      </c>
      <c r="H47" s="168"/>
      <c r="J47" s="14"/>
    </row>
    <row r="48" spans="1:10" x14ac:dyDescent="0.2">
      <c r="A48" s="165">
        <v>42</v>
      </c>
      <c r="B48" s="166" t="s">
        <v>121</v>
      </c>
      <c r="C48" s="166" t="s">
        <v>122</v>
      </c>
      <c r="D48" s="166" t="s">
        <v>14</v>
      </c>
      <c r="E48" s="167">
        <v>12063</v>
      </c>
      <c r="F48" s="168">
        <v>75.731514000000004</v>
      </c>
      <c r="G48" s="169">
        <v>9.5776200000000002E-3</v>
      </c>
      <c r="H48" s="168"/>
      <c r="J48" s="14"/>
    </row>
    <row r="49" spans="1:10" x14ac:dyDescent="0.2">
      <c r="A49" s="165">
        <v>43</v>
      </c>
      <c r="B49" s="166" t="s">
        <v>275</v>
      </c>
      <c r="C49" s="166" t="s">
        <v>276</v>
      </c>
      <c r="D49" s="166" t="s">
        <v>277</v>
      </c>
      <c r="E49" s="167">
        <v>3474</v>
      </c>
      <c r="F49" s="168">
        <v>75.707144999999997</v>
      </c>
      <c r="G49" s="169">
        <v>9.5745299999999995E-3</v>
      </c>
      <c r="H49" s="168"/>
      <c r="J49" s="14"/>
    </row>
    <row r="50" spans="1:10" x14ac:dyDescent="0.2">
      <c r="A50" s="165">
        <v>44</v>
      </c>
      <c r="B50" s="166" t="s">
        <v>749</v>
      </c>
      <c r="C50" s="166" t="s">
        <v>750</v>
      </c>
      <c r="D50" s="166" t="s">
        <v>47</v>
      </c>
      <c r="E50" s="167">
        <v>58233</v>
      </c>
      <c r="F50" s="168">
        <v>75.382618500000007</v>
      </c>
      <c r="G50" s="169">
        <v>9.5334900000000004E-3</v>
      </c>
      <c r="H50" s="168"/>
      <c r="J50" s="14"/>
    </row>
    <row r="51" spans="1:10" x14ac:dyDescent="0.2">
      <c r="A51" s="165">
        <v>45</v>
      </c>
      <c r="B51" s="166" t="s">
        <v>691</v>
      </c>
      <c r="C51" s="166" t="s">
        <v>692</v>
      </c>
      <c r="D51" s="166" t="s">
        <v>531</v>
      </c>
      <c r="E51" s="167">
        <v>13717</v>
      </c>
      <c r="F51" s="168">
        <v>74.771366999999998</v>
      </c>
      <c r="G51" s="169">
        <v>9.4561899999999997E-3</v>
      </c>
      <c r="H51" s="168"/>
      <c r="J51" s="14"/>
    </row>
    <row r="52" spans="1:10" x14ac:dyDescent="0.2">
      <c r="A52" s="165">
        <v>46</v>
      </c>
      <c r="B52" s="166" t="s">
        <v>795</v>
      </c>
      <c r="C52" s="166" t="s">
        <v>796</v>
      </c>
      <c r="D52" s="166" t="s">
        <v>531</v>
      </c>
      <c r="E52" s="167">
        <v>5876</v>
      </c>
      <c r="F52" s="168">
        <v>74.645765999999995</v>
      </c>
      <c r="G52" s="169">
        <v>9.4403000000000004E-3</v>
      </c>
      <c r="H52" s="168"/>
      <c r="J52" s="14"/>
    </row>
    <row r="53" spans="1:10" ht="25.5" x14ac:dyDescent="0.2">
      <c r="A53" s="165">
        <v>47</v>
      </c>
      <c r="B53" s="166" t="s">
        <v>797</v>
      </c>
      <c r="C53" s="166" t="s">
        <v>798</v>
      </c>
      <c r="D53" s="166" t="s">
        <v>213</v>
      </c>
      <c r="E53" s="167">
        <v>2768</v>
      </c>
      <c r="F53" s="168">
        <v>74.626664000000005</v>
      </c>
      <c r="G53" s="169">
        <v>9.4378900000000009E-3</v>
      </c>
      <c r="H53" s="168"/>
      <c r="J53" s="14"/>
    </row>
    <row r="54" spans="1:10" ht="25.5" x14ac:dyDescent="0.2">
      <c r="A54" s="165">
        <v>48</v>
      </c>
      <c r="B54" s="166" t="s">
        <v>574</v>
      </c>
      <c r="C54" s="166" t="s">
        <v>575</v>
      </c>
      <c r="D54" s="166" t="s">
        <v>26</v>
      </c>
      <c r="E54" s="167">
        <v>3193</v>
      </c>
      <c r="F54" s="168">
        <v>73.957862500000005</v>
      </c>
      <c r="G54" s="169">
        <v>9.3533100000000001E-3</v>
      </c>
      <c r="H54" s="168"/>
      <c r="J54" s="14"/>
    </row>
    <row r="55" spans="1:10" x14ac:dyDescent="0.2">
      <c r="A55" s="165">
        <v>49</v>
      </c>
      <c r="B55" s="166" t="s">
        <v>375</v>
      </c>
      <c r="C55" s="166" t="s">
        <v>376</v>
      </c>
      <c r="D55" s="166" t="s">
        <v>369</v>
      </c>
      <c r="E55" s="167">
        <v>3170</v>
      </c>
      <c r="F55" s="168">
        <v>73.830884999999995</v>
      </c>
      <c r="G55" s="169">
        <v>9.3372500000000001E-3</v>
      </c>
      <c r="H55" s="168"/>
      <c r="J55" s="14"/>
    </row>
    <row r="56" spans="1:10" x14ac:dyDescent="0.2">
      <c r="A56" s="165">
        <v>50</v>
      </c>
      <c r="B56" s="166" t="s">
        <v>799</v>
      </c>
      <c r="C56" s="166" t="s">
        <v>800</v>
      </c>
      <c r="D56" s="166" t="s">
        <v>20</v>
      </c>
      <c r="E56" s="167">
        <v>3865</v>
      </c>
      <c r="F56" s="168">
        <v>73.757727500000001</v>
      </c>
      <c r="G56" s="169">
        <v>9.3279899999999995E-3</v>
      </c>
      <c r="H56" s="168"/>
      <c r="J56" s="14"/>
    </row>
    <row r="57" spans="1:10" x14ac:dyDescent="0.2">
      <c r="A57" s="165">
        <v>51</v>
      </c>
      <c r="B57" s="166" t="s">
        <v>338</v>
      </c>
      <c r="C57" s="166" t="s">
        <v>339</v>
      </c>
      <c r="D57" s="166" t="s">
        <v>207</v>
      </c>
      <c r="E57" s="167">
        <v>40933</v>
      </c>
      <c r="F57" s="168">
        <v>73.331469499999997</v>
      </c>
      <c r="G57" s="169">
        <v>9.2740900000000005E-3</v>
      </c>
      <c r="H57" s="168"/>
      <c r="J57" s="14"/>
    </row>
    <row r="58" spans="1:10" x14ac:dyDescent="0.2">
      <c r="A58" s="165">
        <v>52</v>
      </c>
      <c r="B58" s="166" t="s">
        <v>357</v>
      </c>
      <c r="C58" s="166" t="s">
        <v>358</v>
      </c>
      <c r="D58" s="166" t="s">
        <v>47</v>
      </c>
      <c r="E58" s="167">
        <v>62082</v>
      </c>
      <c r="F58" s="168">
        <v>73.25676</v>
      </c>
      <c r="G58" s="169">
        <v>9.2646399999999993E-3</v>
      </c>
      <c r="H58" s="168"/>
      <c r="J58" s="14"/>
    </row>
    <row r="59" spans="1:10" x14ac:dyDescent="0.2">
      <c r="A59" s="165">
        <v>53</v>
      </c>
      <c r="B59" s="166" t="s">
        <v>45</v>
      </c>
      <c r="C59" s="166" t="s">
        <v>46</v>
      </c>
      <c r="D59" s="166" t="s">
        <v>47</v>
      </c>
      <c r="E59" s="167">
        <v>6508</v>
      </c>
      <c r="F59" s="168">
        <v>72.957933999999995</v>
      </c>
      <c r="G59" s="169">
        <v>9.22685E-3</v>
      </c>
      <c r="H59" s="168"/>
      <c r="J59" s="14"/>
    </row>
    <row r="60" spans="1:10" x14ac:dyDescent="0.2">
      <c r="A60" s="165">
        <v>54</v>
      </c>
      <c r="B60" s="166" t="s">
        <v>568</v>
      </c>
      <c r="C60" s="166" t="s">
        <v>569</v>
      </c>
      <c r="D60" s="166" t="s">
        <v>268</v>
      </c>
      <c r="E60" s="167">
        <v>6291</v>
      </c>
      <c r="F60" s="168">
        <v>72.937854000000002</v>
      </c>
      <c r="G60" s="169">
        <v>9.2243099999999995E-3</v>
      </c>
      <c r="H60" s="168"/>
      <c r="J60" s="14"/>
    </row>
    <row r="61" spans="1:10" x14ac:dyDescent="0.2">
      <c r="A61" s="165">
        <v>55</v>
      </c>
      <c r="B61" s="166" t="s">
        <v>485</v>
      </c>
      <c r="C61" s="166" t="s">
        <v>486</v>
      </c>
      <c r="D61" s="166" t="s">
        <v>47</v>
      </c>
      <c r="E61" s="167">
        <v>27475</v>
      </c>
      <c r="F61" s="168">
        <v>72.781274999999994</v>
      </c>
      <c r="G61" s="169">
        <v>9.2044999999999991E-3</v>
      </c>
      <c r="H61" s="168"/>
      <c r="J61" s="14"/>
    </row>
    <row r="62" spans="1:10" ht="25.5" x14ac:dyDescent="0.2">
      <c r="A62" s="165">
        <v>56</v>
      </c>
      <c r="B62" s="166" t="s">
        <v>24</v>
      </c>
      <c r="C62" s="166" t="s">
        <v>25</v>
      </c>
      <c r="D62" s="166" t="s">
        <v>26</v>
      </c>
      <c r="E62" s="167">
        <v>734</v>
      </c>
      <c r="F62" s="168">
        <v>72.779769999999999</v>
      </c>
      <c r="G62" s="169">
        <v>9.2043100000000003E-3</v>
      </c>
      <c r="H62" s="168"/>
      <c r="J62" s="14"/>
    </row>
    <row r="63" spans="1:10" x14ac:dyDescent="0.2">
      <c r="A63" s="165">
        <v>57</v>
      </c>
      <c r="B63" s="166" t="s">
        <v>349</v>
      </c>
      <c r="C63" s="166" t="s">
        <v>350</v>
      </c>
      <c r="D63" s="166" t="s">
        <v>268</v>
      </c>
      <c r="E63" s="167">
        <v>5096</v>
      </c>
      <c r="F63" s="168">
        <v>72.709727999999998</v>
      </c>
      <c r="G63" s="169">
        <v>9.1954600000000008E-3</v>
      </c>
      <c r="H63" s="168"/>
      <c r="J63" s="14"/>
    </row>
    <row r="64" spans="1:10" x14ac:dyDescent="0.2">
      <c r="A64" s="165">
        <v>58</v>
      </c>
      <c r="B64" s="166" t="s">
        <v>745</v>
      </c>
      <c r="C64" s="166" t="s">
        <v>746</v>
      </c>
      <c r="D64" s="166" t="s">
        <v>66</v>
      </c>
      <c r="E64" s="167">
        <v>2520</v>
      </c>
      <c r="F64" s="168">
        <v>72.60624</v>
      </c>
      <c r="G64" s="169">
        <v>9.1823700000000005E-3</v>
      </c>
      <c r="H64" s="168"/>
      <c r="J64" s="14"/>
    </row>
    <row r="65" spans="1:10" x14ac:dyDescent="0.2">
      <c r="A65" s="165">
        <v>59</v>
      </c>
      <c r="B65" s="166" t="s">
        <v>570</v>
      </c>
      <c r="C65" s="166" t="s">
        <v>571</v>
      </c>
      <c r="D65" s="166" t="s">
        <v>277</v>
      </c>
      <c r="E65" s="167">
        <v>797</v>
      </c>
      <c r="F65" s="168">
        <v>72.405457499999997</v>
      </c>
      <c r="G65" s="169">
        <v>9.1569800000000003E-3</v>
      </c>
      <c r="H65" s="168"/>
      <c r="J65" s="14"/>
    </row>
    <row r="66" spans="1:10" x14ac:dyDescent="0.2">
      <c r="A66" s="165">
        <v>60</v>
      </c>
      <c r="B66" s="166" t="s">
        <v>801</v>
      </c>
      <c r="C66" s="166" t="s">
        <v>802</v>
      </c>
      <c r="D66" s="166" t="s">
        <v>102</v>
      </c>
      <c r="E66" s="167">
        <v>238</v>
      </c>
      <c r="F66" s="168">
        <v>72.337125</v>
      </c>
      <c r="G66" s="169">
        <v>9.1483299999999997E-3</v>
      </c>
      <c r="H66" s="168"/>
      <c r="J66" s="14"/>
    </row>
    <row r="67" spans="1:10" x14ac:dyDescent="0.2">
      <c r="A67" s="165">
        <v>61</v>
      </c>
      <c r="B67" s="166" t="s">
        <v>9</v>
      </c>
      <c r="C67" s="166" t="s">
        <v>10</v>
      </c>
      <c r="D67" s="166" t="s">
        <v>11</v>
      </c>
      <c r="E67" s="167">
        <v>1968</v>
      </c>
      <c r="F67" s="168">
        <v>72.211823999999993</v>
      </c>
      <c r="G67" s="169">
        <v>9.1324900000000001E-3</v>
      </c>
      <c r="H67" s="168"/>
      <c r="J67" s="14"/>
    </row>
    <row r="68" spans="1:10" x14ac:dyDescent="0.2">
      <c r="A68" s="165">
        <v>62</v>
      </c>
      <c r="B68" s="166" t="s">
        <v>385</v>
      </c>
      <c r="C68" s="166" t="s">
        <v>386</v>
      </c>
      <c r="D68" s="166" t="s">
        <v>207</v>
      </c>
      <c r="E68" s="167">
        <v>1674</v>
      </c>
      <c r="F68" s="168">
        <v>72.017990999999995</v>
      </c>
      <c r="G68" s="169">
        <v>9.10797E-3</v>
      </c>
      <c r="H68" s="168"/>
      <c r="J68" s="14"/>
    </row>
    <row r="69" spans="1:10" ht="25.5" x14ac:dyDescent="0.2">
      <c r="A69" s="165">
        <v>63</v>
      </c>
      <c r="B69" s="166" t="s">
        <v>803</v>
      </c>
      <c r="C69" s="166" t="s">
        <v>804</v>
      </c>
      <c r="D69" s="166" t="s">
        <v>309</v>
      </c>
      <c r="E69" s="167">
        <v>2421</v>
      </c>
      <c r="F69" s="168">
        <v>71.891594999999995</v>
      </c>
      <c r="G69" s="169">
        <v>9.0919899999999994E-3</v>
      </c>
      <c r="H69" s="168"/>
      <c r="J69" s="14"/>
    </row>
    <row r="70" spans="1:10" x14ac:dyDescent="0.2">
      <c r="A70" s="165">
        <v>64</v>
      </c>
      <c r="B70" s="166" t="s">
        <v>229</v>
      </c>
      <c r="C70" s="166" t="s">
        <v>230</v>
      </c>
      <c r="D70" s="166" t="s">
        <v>74</v>
      </c>
      <c r="E70" s="167">
        <v>3045</v>
      </c>
      <c r="F70" s="168">
        <v>71.680822500000005</v>
      </c>
      <c r="G70" s="169">
        <v>9.0653299999999999E-3</v>
      </c>
      <c r="H70" s="168"/>
      <c r="J70" s="14"/>
    </row>
    <row r="71" spans="1:10" x14ac:dyDescent="0.2">
      <c r="A71" s="165">
        <v>65</v>
      </c>
      <c r="B71" s="166" t="s">
        <v>582</v>
      </c>
      <c r="C71" s="166" t="s">
        <v>583</v>
      </c>
      <c r="D71" s="166" t="s">
        <v>277</v>
      </c>
      <c r="E71" s="167">
        <v>577</v>
      </c>
      <c r="F71" s="168">
        <v>71.543960999999996</v>
      </c>
      <c r="G71" s="169">
        <v>9.0480200000000004E-3</v>
      </c>
      <c r="H71" s="168"/>
      <c r="J71" s="14"/>
    </row>
    <row r="72" spans="1:10" x14ac:dyDescent="0.2">
      <c r="A72" s="165">
        <v>66</v>
      </c>
      <c r="B72" s="166" t="s">
        <v>805</v>
      </c>
      <c r="C72" s="166" t="s">
        <v>806</v>
      </c>
      <c r="D72" s="166" t="s">
        <v>74</v>
      </c>
      <c r="E72" s="167">
        <v>20758</v>
      </c>
      <c r="F72" s="168">
        <v>71.480172999999994</v>
      </c>
      <c r="G72" s="169">
        <v>9.0399599999999997E-3</v>
      </c>
      <c r="H72" s="168"/>
      <c r="J72" s="14"/>
    </row>
    <row r="73" spans="1:10" x14ac:dyDescent="0.2">
      <c r="A73" s="165">
        <v>67</v>
      </c>
      <c r="B73" s="166" t="s">
        <v>48</v>
      </c>
      <c r="C73" s="166" t="s">
        <v>49</v>
      </c>
      <c r="D73" s="166" t="s">
        <v>50</v>
      </c>
      <c r="E73" s="167">
        <v>27038</v>
      </c>
      <c r="F73" s="168">
        <v>71.474952999999999</v>
      </c>
      <c r="G73" s="169">
        <v>9.0393000000000001E-3</v>
      </c>
      <c r="H73" s="168"/>
      <c r="J73" s="14"/>
    </row>
    <row r="74" spans="1:10" x14ac:dyDescent="0.2">
      <c r="A74" s="165">
        <v>68</v>
      </c>
      <c r="B74" s="166" t="s">
        <v>367</v>
      </c>
      <c r="C74" s="166" t="s">
        <v>368</v>
      </c>
      <c r="D74" s="166" t="s">
        <v>369</v>
      </c>
      <c r="E74" s="167">
        <v>16675</v>
      </c>
      <c r="F74" s="168">
        <v>71.110537500000007</v>
      </c>
      <c r="G74" s="169">
        <v>8.9932099999999997E-3</v>
      </c>
      <c r="H74" s="168"/>
      <c r="J74" s="14"/>
    </row>
    <row r="75" spans="1:10" ht="25.5" x14ac:dyDescent="0.2">
      <c r="A75" s="165">
        <v>69</v>
      </c>
      <c r="B75" s="166" t="s">
        <v>211</v>
      </c>
      <c r="C75" s="166" t="s">
        <v>212</v>
      </c>
      <c r="D75" s="166" t="s">
        <v>213</v>
      </c>
      <c r="E75" s="167">
        <v>7061</v>
      </c>
      <c r="F75" s="168">
        <v>70.620591500000003</v>
      </c>
      <c r="G75" s="169">
        <v>8.93125E-3</v>
      </c>
      <c r="H75" s="168"/>
      <c r="J75" s="14"/>
    </row>
    <row r="76" spans="1:10" x14ac:dyDescent="0.2">
      <c r="A76" s="165">
        <v>70</v>
      </c>
      <c r="B76" s="166" t="s">
        <v>125</v>
      </c>
      <c r="C76" s="166" t="s">
        <v>126</v>
      </c>
      <c r="D76" s="166" t="s">
        <v>14</v>
      </c>
      <c r="E76" s="167">
        <v>43274</v>
      </c>
      <c r="F76" s="168">
        <v>70.276976000000005</v>
      </c>
      <c r="G76" s="169">
        <v>8.8877899999999996E-3</v>
      </c>
      <c r="H76" s="168"/>
      <c r="J76" s="14"/>
    </row>
    <row r="77" spans="1:10" x14ac:dyDescent="0.2">
      <c r="A77" s="165">
        <v>71</v>
      </c>
      <c r="B77" s="166" t="s">
        <v>807</v>
      </c>
      <c r="C77" s="166" t="s">
        <v>808</v>
      </c>
      <c r="D77" s="166" t="s">
        <v>74</v>
      </c>
      <c r="E77" s="167">
        <v>10154</v>
      </c>
      <c r="F77" s="168">
        <v>70.275834000000003</v>
      </c>
      <c r="G77" s="169">
        <v>8.8876500000000004E-3</v>
      </c>
      <c r="H77" s="168"/>
      <c r="J77" s="14"/>
    </row>
    <row r="78" spans="1:10" x14ac:dyDescent="0.2">
      <c r="A78" s="165">
        <v>72</v>
      </c>
      <c r="B78" s="166" t="s">
        <v>12</v>
      </c>
      <c r="C78" s="166" t="s">
        <v>13</v>
      </c>
      <c r="D78" s="166" t="s">
        <v>14</v>
      </c>
      <c r="E78" s="167">
        <v>2449</v>
      </c>
      <c r="F78" s="168">
        <v>70.060991999999999</v>
      </c>
      <c r="G78" s="169">
        <v>8.8604800000000004E-3</v>
      </c>
      <c r="H78" s="168"/>
      <c r="J78" s="14"/>
    </row>
    <row r="79" spans="1:10" x14ac:dyDescent="0.2">
      <c r="A79" s="165">
        <v>73</v>
      </c>
      <c r="B79" s="166" t="s">
        <v>403</v>
      </c>
      <c r="C79" s="166" t="s">
        <v>404</v>
      </c>
      <c r="D79" s="166" t="s">
        <v>74</v>
      </c>
      <c r="E79" s="167">
        <v>1042</v>
      </c>
      <c r="F79" s="168">
        <v>69.790034000000006</v>
      </c>
      <c r="G79" s="169">
        <v>8.8262099999999993E-3</v>
      </c>
      <c r="H79" s="168"/>
      <c r="J79" s="14"/>
    </row>
    <row r="80" spans="1:10" x14ac:dyDescent="0.2">
      <c r="A80" s="165">
        <v>74</v>
      </c>
      <c r="B80" s="166" t="s">
        <v>584</v>
      </c>
      <c r="C80" s="166" t="s">
        <v>585</v>
      </c>
      <c r="D80" s="166" t="s">
        <v>233</v>
      </c>
      <c r="E80" s="167">
        <v>5679</v>
      </c>
      <c r="F80" s="168">
        <v>69.763675500000005</v>
      </c>
      <c r="G80" s="169">
        <v>8.82288E-3</v>
      </c>
      <c r="H80" s="168"/>
      <c r="J80" s="14"/>
    </row>
    <row r="81" spans="1:10" ht="25.5" x14ac:dyDescent="0.2">
      <c r="A81" s="165">
        <v>75</v>
      </c>
      <c r="B81" s="166" t="s">
        <v>491</v>
      </c>
      <c r="C81" s="166" t="s">
        <v>492</v>
      </c>
      <c r="D81" s="166" t="s">
        <v>213</v>
      </c>
      <c r="E81" s="167">
        <v>4801</v>
      </c>
      <c r="F81" s="168">
        <v>69.480072000000007</v>
      </c>
      <c r="G81" s="169">
        <v>8.7870099999999996E-3</v>
      </c>
      <c r="H81" s="168"/>
      <c r="J81" s="14"/>
    </row>
    <row r="82" spans="1:10" x14ac:dyDescent="0.2">
      <c r="A82" s="165">
        <v>76</v>
      </c>
      <c r="B82" s="166" t="s">
        <v>809</v>
      </c>
      <c r="C82" s="166" t="s">
        <v>810</v>
      </c>
      <c r="D82" s="166" t="s">
        <v>531</v>
      </c>
      <c r="E82" s="167">
        <v>2612</v>
      </c>
      <c r="F82" s="168">
        <v>69.409981999999999</v>
      </c>
      <c r="G82" s="169">
        <v>8.7781400000000002E-3</v>
      </c>
      <c r="H82" s="168"/>
      <c r="J82" s="14"/>
    </row>
    <row r="83" spans="1:10" ht="25.5" x14ac:dyDescent="0.2">
      <c r="A83" s="165">
        <v>77</v>
      </c>
      <c r="B83" s="166" t="s">
        <v>811</v>
      </c>
      <c r="C83" s="166" t="s">
        <v>812</v>
      </c>
      <c r="D83" s="166" t="s">
        <v>26</v>
      </c>
      <c r="E83" s="167">
        <v>280</v>
      </c>
      <c r="F83" s="168">
        <v>69.105680000000007</v>
      </c>
      <c r="G83" s="169">
        <v>8.7396599999999998E-3</v>
      </c>
      <c r="H83" s="168"/>
      <c r="J83" s="14"/>
    </row>
    <row r="84" spans="1:10" x14ac:dyDescent="0.2">
      <c r="A84" s="165">
        <v>78</v>
      </c>
      <c r="B84" s="166" t="s">
        <v>387</v>
      </c>
      <c r="C84" s="166" t="s">
        <v>388</v>
      </c>
      <c r="D84" s="166" t="s">
        <v>47</v>
      </c>
      <c r="E84" s="167">
        <v>4723</v>
      </c>
      <c r="F84" s="168">
        <v>69.043175500000004</v>
      </c>
      <c r="G84" s="169">
        <v>8.7317499999999999E-3</v>
      </c>
      <c r="H84" s="168"/>
      <c r="J84" s="14"/>
    </row>
    <row r="85" spans="1:10" ht="25.5" x14ac:dyDescent="0.2">
      <c r="A85" s="165">
        <v>79</v>
      </c>
      <c r="B85" s="166" t="s">
        <v>813</v>
      </c>
      <c r="C85" s="166" t="s">
        <v>814</v>
      </c>
      <c r="D85" s="166" t="s">
        <v>247</v>
      </c>
      <c r="E85" s="167">
        <v>4299</v>
      </c>
      <c r="F85" s="168">
        <v>67.956442499999994</v>
      </c>
      <c r="G85" s="169">
        <v>8.5943200000000008E-3</v>
      </c>
      <c r="H85" s="168"/>
      <c r="J85" s="14"/>
    </row>
    <row r="86" spans="1:10" x14ac:dyDescent="0.2">
      <c r="A86" s="165">
        <v>80</v>
      </c>
      <c r="B86" s="166" t="s">
        <v>405</v>
      </c>
      <c r="C86" s="166" t="s">
        <v>406</v>
      </c>
      <c r="D86" s="166" t="s">
        <v>74</v>
      </c>
      <c r="E86" s="167">
        <v>4440</v>
      </c>
      <c r="F86" s="168">
        <v>67.869839999999996</v>
      </c>
      <c r="G86" s="169">
        <v>8.5833699999999999E-3</v>
      </c>
      <c r="H86" s="168"/>
      <c r="J86" s="14"/>
    </row>
    <row r="87" spans="1:10" ht="25.5" x14ac:dyDescent="0.2">
      <c r="A87" s="165">
        <v>81</v>
      </c>
      <c r="B87" s="166" t="s">
        <v>493</v>
      </c>
      <c r="C87" s="166" t="s">
        <v>494</v>
      </c>
      <c r="D87" s="166" t="s">
        <v>495</v>
      </c>
      <c r="E87" s="167">
        <v>6394</v>
      </c>
      <c r="F87" s="168">
        <v>67.792384999999996</v>
      </c>
      <c r="G87" s="169">
        <v>8.5735700000000008E-3</v>
      </c>
      <c r="H87" s="168"/>
      <c r="J87" s="14"/>
    </row>
    <row r="88" spans="1:10" x14ac:dyDescent="0.2">
      <c r="A88" s="165">
        <v>82</v>
      </c>
      <c r="B88" s="166" t="s">
        <v>683</v>
      </c>
      <c r="C88" s="166" t="s">
        <v>684</v>
      </c>
      <c r="D88" s="166" t="s">
        <v>55</v>
      </c>
      <c r="E88" s="167">
        <v>8286</v>
      </c>
      <c r="F88" s="168">
        <v>67.584759000000005</v>
      </c>
      <c r="G88" s="169">
        <v>8.5473100000000007E-3</v>
      </c>
      <c r="H88" s="168"/>
      <c r="J88" s="14"/>
    </row>
    <row r="89" spans="1:10" x14ac:dyDescent="0.2">
      <c r="A89" s="165">
        <v>83</v>
      </c>
      <c r="B89" s="166" t="s">
        <v>389</v>
      </c>
      <c r="C89" s="166" t="s">
        <v>390</v>
      </c>
      <c r="D89" s="166" t="s">
        <v>47</v>
      </c>
      <c r="E89" s="167">
        <v>4021</v>
      </c>
      <c r="F89" s="168">
        <v>67.568883999999997</v>
      </c>
      <c r="G89" s="169">
        <v>8.5453000000000005E-3</v>
      </c>
      <c r="H89" s="168"/>
      <c r="J89" s="14"/>
    </row>
    <row r="90" spans="1:10" x14ac:dyDescent="0.2">
      <c r="A90" s="165">
        <v>84</v>
      </c>
      <c r="B90" s="166" t="s">
        <v>815</v>
      </c>
      <c r="C90" s="166" t="s">
        <v>816</v>
      </c>
      <c r="D90" s="166" t="s">
        <v>74</v>
      </c>
      <c r="E90" s="167">
        <v>844</v>
      </c>
      <c r="F90" s="168">
        <v>67.126695999999995</v>
      </c>
      <c r="G90" s="169">
        <v>8.4893799999999995E-3</v>
      </c>
      <c r="H90" s="168"/>
      <c r="J90" s="14"/>
    </row>
    <row r="91" spans="1:10" x14ac:dyDescent="0.2">
      <c r="A91" s="165">
        <v>85</v>
      </c>
      <c r="B91" s="166" t="s">
        <v>817</v>
      </c>
      <c r="C91" s="166" t="s">
        <v>818</v>
      </c>
      <c r="D91" s="166" t="s">
        <v>233</v>
      </c>
      <c r="E91" s="167">
        <v>1427</v>
      </c>
      <c r="F91" s="168">
        <v>67.096113000000003</v>
      </c>
      <c r="G91" s="169">
        <v>8.4855099999999999E-3</v>
      </c>
      <c r="H91" s="168"/>
      <c r="J91" s="14"/>
    </row>
    <row r="92" spans="1:10" ht="25.5" x14ac:dyDescent="0.2">
      <c r="A92" s="165">
        <v>86</v>
      </c>
      <c r="B92" s="166" t="s">
        <v>578</v>
      </c>
      <c r="C92" s="166" t="s">
        <v>579</v>
      </c>
      <c r="D92" s="166" t="s">
        <v>247</v>
      </c>
      <c r="E92" s="167">
        <v>12276</v>
      </c>
      <c r="F92" s="168">
        <v>66.959441999999996</v>
      </c>
      <c r="G92" s="169">
        <v>8.4682300000000002E-3</v>
      </c>
      <c r="H92" s="168"/>
      <c r="J92" s="14"/>
    </row>
    <row r="93" spans="1:10" x14ac:dyDescent="0.2">
      <c r="A93" s="165">
        <v>87</v>
      </c>
      <c r="B93" s="166" t="s">
        <v>344</v>
      </c>
      <c r="C93" s="166" t="s">
        <v>345</v>
      </c>
      <c r="D93" s="166" t="s">
        <v>233</v>
      </c>
      <c r="E93" s="167">
        <v>1821</v>
      </c>
      <c r="F93" s="168">
        <v>66.8479995</v>
      </c>
      <c r="G93" s="169">
        <v>8.4541400000000006E-3</v>
      </c>
      <c r="H93" s="168"/>
      <c r="J93" s="14"/>
    </row>
    <row r="94" spans="1:10" ht="25.5" x14ac:dyDescent="0.2">
      <c r="A94" s="165">
        <v>88</v>
      </c>
      <c r="B94" s="166" t="s">
        <v>363</v>
      </c>
      <c r="C94" s="166" t="s">
        <v>364</v>
      </c>
      <c r="D94" s="166" t="s">
        <v>213</v>
      </c>
      <c r="E94" s="167">
        <v>1154</v>
      </c>
      <c r="F94" s="168">
        <v>66.837948999999995</v>
      </c>
      <c r="G94" s="169">
        <v>8.4528599999999995E-3</v>
      </c>
      <c r="H94" s="168"/>
      <c r="J94" s="14"/>
    </row>
    <row r="95" spans="1:10" x14ac:dyDescent="0.2">
      <c r="A95" s="165">
        <v>89</v>
      </c>
      <c r="B95" s="166" t="s">
        <v>342</v>
      </c>
      <c r="C95" s="166" t="s">
        <v>343</v>
      </c>
      <c r="D95" s="166" t="s">
        <v>233</v>
      </c>
      <c r="E95" s="167">
        <v>4716</v>
      </c>
      <c r="F95" s="168">
        <v>66.349404000000007</v>
      </c>
      <c r="G95" s="169">
        <v>8.3910800000000004E-3</v>
      </c>
      <c r="H95" s="168"/>
      <c r="J95" s="14"/>
    </row>
    <row r="96" spans="1:10" x14ac:dyDescent="0.2">
      <c r="A96" s="165">
        <v>90</v>
      </c>
      <c r="B96" s="166" t="s">
        <v>487</v>
      </c>
      <c r="C96" s="166" t="s">
        <v>488</v>
      </c>
      <c r="D96" s="166" t="s">
        <v>247</v>
      </c>
      <c r="E96" s="167">
        <v>4774</v>
      </c>
      <c r="F96" s="168">
        <v>66.186735999999996</v>
      </c>
      <c r="G96" s="169">
        <v>8.3705099999999994E-3</v>
      </c>
      <c r="H96" s="168"/>
      <c r="J96" s="14"/>
    </row>
    <row r="97" spans="1:10" x14ac:dyDescent="0.2">
      <c r="A97" s="165">
        <v>91</v>
      </c>
      <c r="B97" s="166" t="s">
        <v>759</v>
      </c>
      <c r="C97" s="166" t="s">
        <v>760</v>
      </c>
      <c r="D97" s="166" t="s">
        <v>282</v>
      </c>
      <c r="E97" s="167">
        <v>2771</v>
      </c>
      <c r="F97" s="168">
        <v>65.254278999999997</v>
      </c>
      <c r="G97" s="169">
        <v>8.2525800000000007E-3</v>
      </c>
      <c r="H97" s="168"/>
      <c r="J97" s="14"/>
    </row>
    <row r="98" spans="1:10" x14ac:dyDescent="0.2">
      <c r="A98" s="165">
        <v>92</v>
      </c>
      <c r="B98" s="166" t="s">
        <v>819</v>
      </c>
      <c r="C98" s="166" t="s">
        <v>820</v>
      </c>
      <c r="D98" s="166" t="s">
        <v>210</v>
      </c>
      <c r="E98" s="167">
        <v>1115</v>
      </c>
      <c r="F98" s="168">
        <v>65.107079999999996</v>
      </c>
      <c r="G98" s="169">
        <v>8.2339600000000002E-3</v>
      </c>
      <c r="H98" s="168"/>
      <c r="J98" s="14"/>
    </row>
    <row r="99" spans="1:10" ht="25.5" x14ac:dyDescent="0.2">
      <c r="A99" s="165">
        <v>93</v>
      </c>
      <c r="B99" s="166" t="s">
        <v>351</v>
      </c>
      <c r="C99" s="166" t="s">
        <v>352</v>
      </c>
      <c r="D99" s="166" t="s">
        <v>213</v>
      </c>
      <c r="E99" s="167">
        <v>4430</v>
      </c>
      <c r="F99" s="168">
        <v>64.669139999999999</v>
      </c>
      <c r="G99" s="169">
        <v>8.1785799999999995E-3</v>
      </c>
      <c r="H99" s="168"/>
      <c r="J99" s="14"/>
    </row>
    <row r="100" spans="1:10" x14ac:dyDescent="0.2">
      <c r="A100" s="165">
        <v>94</v>
      </c>
      <c r="B100" s="166" t="s">
        <v>498</v>
      </c>
      <c r="C100" s="166" t="s">
        <v>499</v>
      </c>
      <c r="D100" s="166" t="s">
        <v>233</v>
      </c>
      <c r="E100" s="167">
        <v>14690</v>
      </c>
      <c r="F100" s="168">
        <v>64.371579999999994</v>
      </c>
      <c r="G100" s="169">
        <v>8.1409499999999992E-3</v>
      </c>
      <c r="H100" s="168"/>
      <c r="J100" s="14"/>
    </row>
    <row r="101" spans="1:10" x14ac:dyDescent="0.2">
      <c r="A101" s="165">
        <v>95</v>
      </c>
      <c r="B101" s="166" t="s">
        <v>734</v>
      </c>
      <c r="C101" s="166" t="s">
        <v>735</v>
      </c>
      <c r="D101" s="166" t="s">
        <v>247</v>
      </c>
      <c r="E101" s="167">
        <v>11456</v>
      </c>
      <c r="F101" s="168">
        <v>62.990816000000002</v>
      </c>
      <c r="G101" s="169">
        <v>7.9663200000000007E-3</v>
      </c>
      <c r="H101" s="168"/>
      <c r="J101" s="14"/>
    </row>
    <row r="102" spans="1:10" x14ac:dyDescent="0.2">
      <c r="A102" s="165">
        <v>96</v>
      </c>
      <c r="B102" s="166" t="s">
        <v>391</v>
      </c>
      <c r="C102" s="166" t="s">
        <v>392</v>
      </c>
      <c r="D102" s="166" t="s">
        <v>66</v>
      </c>
      <c r="E102" s="167">
        <v>1925</v>
      </c>
      <c r="F102" s="168">
        <v>62.406574999999997</v>
      </c>
      <c r="G102" s="169">
        <v>7.8924400000000006E-3</v>
      </c>
      <c r="H102" s="168"/>
      <c r="J102" s="14"/>
    </row>
    <row r="103" spans="1:10" ht="25.5" x14ac:dyDescent="0.2">
      <c r="A103" s="165">
        <v>97</v>
      </c>
      <c r="B103" s="166" t="s">
        <v>821</v>
      </c>
      <c r="C103" s="166" t="s">
        <v>822</v>
      </c>
      <c r="D103" s="166" t="s">
        <v>309</v>
      </c>
      <c r="E103" s="167">
        <v>2789</v>
      </c>
      <c r="F103" s="168">
        <v>61.6745515</v>
      </c>
      <c r="G103" s="169">
        <v>7.7998599999999996E-3</v>
      </c>
      <c r="H103" s="168"/>
      <c r="J103" s="14"/>
    </row>
    <row r="104" spans="1:10" x14ac:dyDescent="0.2">
      <c r="A104" s="165">
        <v>98</v>
      </c>
      <c r="B104" s="166" t="s">
        <v>489</v>
      </c>
      <c r="C104" s="166" t="s">
        <v>490</v>
      </c>
      <c r="D104" s="166" t="s">
        <v>233</v>
      </c>
      <c r="E104" s="167">
        <v>4618</v>
      </c>
      <c r="F104" s="168">
        <v>61.146937999999999</v>
      </c>
      <c r="G104" s="169">
        <v>7.7331300000000004E-3</v>
      </c>
      <c r="H104" s="168"/>
      <c r="J104" s="14"/>
    </row>
    <row r="105" spans="1:10" x14ac:dyDescent="0.2">
      <c r="A105" s="165">
        <v>99</v>
      </c>
      <c r="B105" s="166" t="s">
        <v>823</v>
      </c>
      <c r="C105" s="166" t="s">
        <v>824</v>
      </c>
      <c r="D105" s="166" t="s">
        <v>66</v>
      </c>
      <c r="E105" s="167">
        <v>12713</v>
      </c>
      <c r="F105" s="168">
        <v>58.479799999999997</v>
      </c>
      <c r="G105" s="169">
        <v>7.3958299999999999E-3</v>
      </c>
      <c r="H105" s="168"/>
      <c r="J105" s="14"/>
    </row>
    <row r="106" spans="1:10" x14ac:dyDescent="0.2">
      <c r="A106" s="165">
        <v>100</v>
      </c>
      <c r="B106" s="166" t="s">
        <v>353</v>
      </c>
      <c r="C106" s="166" t="s">
        <v>354</v>
      </c>
      <c r="D106" s="166" t="s">
        <v>277</v>
      </c>
      <c r="E106" s="167">
        <v>6197</v>
      </c>
      <c r="F106" s="168">
        <v>57.198309999999999</v>
      </c>
      <c r="G106" s="169">
        <v>7.2337599999999997E-3</v>
      </c>
      <c r="H106" s="168"/>
      <c r="J106" s="14"/>
    </row>
    <row r="107" spans="1:10" x14ac:dyDescent="0.2">
      <c r="A107" s="165">
        <v>101</v>
      </c>
      <c r="B107" s="166" t="s">
        <v>484</v>
      </c>
      <c r="C107" s="166" t="s">
        <v>1180</v>
      </c>
      <c r="D107" s="166" t="s">
        <v>277</v>
      </c>
      <c r="E107" s="167">
        <v>1647</v>
      </c>
      <c r="F107" s="168">
        <v>10.185871499999999</v>
      </c>
      <c r="G107" s="169">
        <v>1.28819E-3</v>
      </c>
      <c r="H107" s="168"/>
      <c r="J107" s="14"/>
    </row>
    <row r="108" spans="1:10" x14ac:dyDescent="0.2">
      <c r="A108" s="163"/>
      <c r="B108" s="163"/>
      <c r="C108" s="164" t="s">
        <v>150</v>
      </c>
      <c r="D108" s="163"/>
      <c r="E108" s="163" t="s">
        <v>151</v>
      </c>
      <c r="F108" s="170">
        <v>7638.5693695</v>
      </c>
      <c r="G108" s="171">
        <v>0.96603486999999999</v>
      </c>
      <c r="H108" s="168"/>
      <c r="J108" s="14"/>
    </row>
    <row r="109" spans="1:10" x14ac:dyDescent="0.2">
      <c r="A109" s="163"/>
      <c r="B109" s="163"/>
      <c r="C109" s="172"/>
      <c r="D109" s="163"/>
      <c r="E109" s="163"/>
      <c r="F109" s="173"/>
      <c r="G109" s="173"/>
      <c r="H109" s="168"/>
      <c r="J109" s="14"/>
    </row>
    <row r="110" spans="1:10" x14ac:dyDescent="0.2">
      <c r="A110" s="163"/>
      <c r="B110" s="163"/>
      <c r="C110" s="164" t="s">
        <v>152</v>
      </c>
      <c r="D110" s="163"/>
      <c r="E110" s="163"/>
      <c r="F110" s="163"/>
      <c r="G110" s="163"/>
      <c r="H110" s="168"/>
      <c r="J110" s="14"/>
    </row>
    <row r="111" spans="1:10" x14ac:dyDescent="0.2">
      <c r="A111" s="163"/>
      <c r="B111" s="163"/>
      <c r="C111" s="164" t="s">
        <v>150</v>
      </c>
      <c r="D111" s="163"/>
      <c r="E111" s="163" t="s">
        <v>151</v>
      </c>
      <c r="F111" s="174" t="s">
        <v>153</v>
      </c>
      <c r="G111" s="171">
        <v>0</v>
      </c>
      <c r="H111" s="168"/>
      <c r="J111" s="14"/>
    </row>
    <row r="112" spans="1:10" x14ac:dyDescent="0.2">
      <c r="A112" s="163"/>
      <c r="B112" s="163"/>
      <c r="C112" s="172"/>
      <c r="D112" s="163"/>
      <c r="E112" s="163"/>
      <c r="F112" s="173"/>
      <c r="G112" s="173"/>
      <c r="H112" s="168"/>
      <c r="J112" s="14"/>
    </row>
    <row r="113" spans="1:10" x14ac:dyDescent="0.2">
      <c r="A113" s="163"/>
      <c r="B113" s="163"/>
      <c r="C113" s="164" t="s">
        <v>154</v>
      </c>
      <c r="D113" s="163"/>
      <c r="E113" s="163"/>
      <c r="F113" s="163"/>
      <c r="G113" s="163"/>
      <c r="H113" s="168"/>
      <c r="J113" s="14"/>
    </row>
    <row r="114" spans="1:10" x14ac:dyDescent="0.2">
      <c r="A114" s="163"/>
      <c r="B114" s="163"/>
      <c r="C114" s="164" t="s">
        <v>150</v>
      </c>
      <c r="D114" s="163"/>
      <c r="E114" s="163" t="s">
        <v>151</v>
      </c>
      <c r="F114" s="174" t="s">
        <v>153</v>
      </c>
      <c r="G114" s="171">
        <v>0</v>
      </c>
      <c r="H114" s="168"/>
      <c r="J114" s="14"/>
    </row>
    <row r="115" spans="1:10" x14ac:dyDescent="0.2">
      <c r="A115" s="163"/>
      <c r="B115" s="163"/>
      <c r="C115" s="172"/>
      <c r="D115" s="163"/>
      <c r="E115" s="163"/>
      <c r="F115" s="173"/>
      <c r="G115" s="173"/>
      <c r="H115" s="168"/>
      <c r="J115" s="14"/>
    </row>
    <row r="116" spans="1:10" x14ac:dyDescent="0.2">
      <c r="A116" s="163"/>
      <c r="B116" s="163"/>
      <c r="C116" s="164" t="s">
        <v>155</v>
      </c>
      <c r="D116" s="163"/>
      <c r="E116" s="163"/>
      <c r="F116" s="163"/>
      <c r="G116" s="163"/>
      <c r="H116" s="168"/>
      <c r="J116" s="14"/>
    </row>
    <row r="117" spans="1:10" x14ac:dyDescent="0.2">
      <c r="A117" s="163"/>
      <c r="B117" s="163"/>
      <c r="C117" s="164" t="s">
        <v>150</v>
      </c>
      <c r="D117" s="163"/>
      <c r="E117" s="163" t="s">
        <v>151</v>
      </c>
      <c r="F117" s="174" t="s">
        <v>153</v>
      </c>
      <c r="G117" s="171">
        <v>0</v>
      </c>
      <c r="H117" s="168"/>
      <c r="J117" s="14"/>
    </row>
    <row r="118" spans="1:10" x14ac:dyDescent="0.2">
      <c r="A118" s="163"/>
      <c r="B118" s="163"/>
      <c r="C118" s="172"/>
      <c r="D118" s="163"/>
      <c r="E118" s="163"/>
      <c r="F118" s="173"/>
      <c r="G118" s="173"/>
      <c r="H118" s="168"/>
      <c r="J118" s="14"/>
    </row>
    <row r="119" spans="1:10" x14ac:dyDescent="0.2">
      <c r="A119" s="163"/>
      <c r="B119" s="163"/>
      <c r="C119" s="164" t="s">
        <v>156</v>
      </c>
      <c r="D119" s="163"/>
      <c r="E119" s="163"/>
      <c r="F119" s="173"/>
      <c r="G119" s="173"/>
      <c r="H119" s="168"/>
      <c r="J119" s="14"/>
    </row>
    <row r="120" spans="1:10" x14ac:dyDescent="0.2">
      <c r="A120" s="163"/>
      <c r="B120" s="163"/>
      <c r="C120" s="164" t="s">
        <v>150</v>
      </c>
      <c r="D120" s="163"/>
      <c r="E120" s="163" t="s">
        <v>151</v>
      </c>
      <c r="F120" s="174" t="s">
        <v>153</v>
      </c>
      <c r="G120" s="171">
        <v>0</v>
      </c>
      <c r="H120" s="168"/>
      <c r="J120" s="14"/>
    </row>
    <row r="121" spans="1:10" x14ac:dyDescent="0.2">
      <c r="A121" s="163"/>
      <c r="B121" s="163"/>
      <c r="C121" s="172"/>
      <c r="D121" s="163"/>
      <c r="E121" s="163"/>
      <c r="F121" s="173"/>
      <c r="G121" s="173"/>
      <c r="H121" s="168"/>
      <c r="J121" s="14"/>
    </row>
    <row r="122" spans="1:10" x14ac:dyDescent="0.2">
      <c r="A122" s="163"/>
      <c r="B122" s="163"/>
      <c r="C122" s="164" t="s">
        <v>157</v>
      </c>
      <c r="D122" s="163"/>
      <c r="E122" s="163"/>
      <c r="F122" s="173"/>
      <c r="G122" s="173"/>
      <c r="H122" s="168"/>
      <c r="J122" s="14"/>
    </row>
    <row r="123" spans="1:10" x14ac:dyDescent="0.2">
      <c r="A123" s="163"/>
      <c r="B123" s="163"/>
      <c r="C123" s="164" t="s">
        <v>150</v>
      </c>
      <c r="D123" s="163"/>
      <c r="E123" s="163" t="s">
        <v>151</v>
      </c>
      <c r="F123" s="174" t="s">
        <v>153</v>
      </c>
      <c r="G123" s="171">
        <v>0</v>
      </c>
      <c r="H123" s="168"/>
      <c r="J123" s="14"/>
    </row>
    <row r="124" spans="1:10" x14ac:dyDescent="0.2">
      <c r="A124" s="163"/>
      <c r="B124" s="163"/>
      <c r="C124" s="172"/>
      <c r="D124" s="163"/>
      <c r="E124" s="163"/>
      <c r="F124" s="173"/>
      <c r="G124" s="173"/>
      <c r="H124" s="168"/>
      <c r="J124" s="14"/>
    </row>
    <row r="125" spans="1:10" x14ac:dyDescent="0.2">
      <c r="A125" s="163"/>
      <c r="B125" s="163"/>
      <c r="C125" s="164" t="s">
        <v>158</v>
      </c>
      <c r="D125" s="163"/>
      <c r="E125" s="163"/>
      <c r="F125" s="170">
        <v>7638.5693695</v>
      </c>
      <c r="G125" s="171">
        <v>0.96603486999999999</v>
      </c>
      <c r="H125" s="168"/>
      <c r="J125" s="14"/>
    </row>
    <row r="126" spans="1:10" x14ac:dyDescent="0.2">
      <c r="A126" s="163"/>
      <c r="B126" s="163"/>
      <c r="C126" s="172"/>
      <c r="D126" s="163"/>
      <c r="E126" s="163"/>
      <c r="F126" s="173"/>
      <c r="G126" s="173"/>
      <c r="H126" s="168"/>
      <c r="J126" s="14"/>
    </row>
    <row r="127" spans="1:10" x14ac:dyDescent="0.2">
      <c r="A127" s="163"/>
      <c r="B127" s="163"/>
      <c r="C127" s="164" t="s">
        <v>159</v>
      </c>
      <c r="D127" s="163"/>
      <c r="E127" s="163"/>
      <c r="F127" s="173"/>
      <c r="G127" s="173"/>
      <c r="H127" s="168"/>
      <c r="J127" s="14"/>
    </row>
    <row r="128" spans="1:10" ht="25.5" x14ac:dyDescent="0.2">
      <c r="A128" s="163"/>
      <c r="B128" s="163"/>
      <c r="C128" s="164" t="s">
        <v>8</v>
      </c>
      <c r="D128" s="163"/>
      <c r="E128" s="163"/>
      <c r="F128" s="173"/>
      <c r="G128" s="173"/>
      <c r="H128" s="168"/>
      <c r="J128" s="14"/>
    </row>
    <row r="129" spans="1:10" ht="25.5" x14ac:dyDescent="0.2">
      <c r="A129" s="165">
        <v>1</v>
      </c>
      <c r="B129" s="166" t="s">
        <v>729</v>
      </c>
      <c r="C129" s="166" t="s">
        <v>730</v>
      </c>
      <c r="D129" s="166" t="s">
        <v>604</v>
      </c>
      <c r="E129" s="167">
        <v>828</v>
      </c>
      <c r="F129" s="168">
        <v>0.24008902500000001</v>
      </c>
      <c r="G129" s="229" t="s">
        <v>149</v>
      </c>
      <c r="H129" s="168">
        <v>7.4649999999999999</v>
      </c>
      <c r="J129" s="14"/>
    </row>
    <row r="130" spans="1:10" x14ac:dyDescent="0.2">
      <c r="A130" s="163"/>
      <c r="B130" s="163"/>
      <c r="C130" s="164" t="s">
        <v>150</v>
      </c>
      <c r="D130" s="163"/>
      <c r="E130" s="163" t="s">
        <v>151</v>
      </c>
      <c r="F130" s="170">
        <v>0.24008902500000001</v>
      </c>
      <c r="G130" s="171">
        <v>3.0360000000000001E-5</v>
      </c>
      <c r="H130" s="168"/>
      <c r="J130" s="14"/>
    </row>
    <row r="131" spans="1:10" x14ac:dyDescent="0.2">
      <c r="A131" s="163"/>
      <c r="B131" s="163"/>
      <c r="C131" s="172"/>
      <c r="D131" s="163"/>
      <c r="E131" s="163"/>
      <c r="F131" s="173"/>
      <c r="G131" s="173"/>
      <c r="H131" s="168"/>
      <c r="J131" s="14"/>
    </row>
    <row r="132" spans="1:10" x14ac:dyDescent="0.2">
      <c r="A132" s="163"/>
      <c r="B132" s="163"/>
      <c r="C132" s="164" t="s">
        <v>160</v>
      </c>
      <c r="D132" s="163"/>
      <c r="E132" s="163"/>
      <c r="F132" s="163"/>
      <c r="G132" s="163"/>
      <c r="H132" s="168"/>
      <c r="J132" s="14"/>
    </row>
    <row r="133" spans="1:10" x14ac:dyDescent="0.2">
      <c r="A133" s="163"/>
      <c r="B133" s="163"/>
      <c r="C133" s="164" t="s">
        <v>150</v>
      </c>
      <c r="D133" s="163"/>
      <c r="E133" s="163" t="s">
        <v>151</v>
      </c>
      <c r="F133" s="174" t="s">
        <v>153</v>
      </c>
      <c r="G133" s="171">
        <v>0</v>
      </c>
      <c r="H133" s="168"/>
      <c r="J133" s="14"/>
    </row>
    <row r="134" spans="1:10" x14ac:dyDescent="0.2">
      <c r="A134" s="163"/>
      <c r="B134" s="163"/>
      <c r="C134" s="172"/>
      <c r="D134" s="163"/>
      <c r="E134" s="163"/>
      <c r="F134" s="173"/>
      <c r="G134" s="173"/>
      <c r="H134" s="168"/>
      <c r="J134" s="14"/>
    </row>
    <row r="135" spans="1:10" x14ac:dyDescent="0.2">
      <c r="A135" s="163"/>
      <c r="B135" s="163"/>
      <c r="C135" s="164" t="s">
        <v>161</v>
      </c>
      <c r="D135" s="163"/>
      <c r="E135" s="163"/>
      <c r="F135" s="163"/>
      <c r="G135" s="163"/>
      <c r="H135" s="168"/>
      <c r="J135" s="14"/>
    </row>
    <row r="136" spans="1:10" x14ac:dyDescent="0.2">
      <c r="A136" s="163"/>
      <c r="B136" s="163"/>
      <c r="C136" s="164" t="s">
        <v>150</v>
      </c>
      <c r="D136" s="163"/>
      <c r="E136" s="163" t="s">
        <v>151</v>
      </c>
      <c r="F136" s="174" t="s">
        <v>153</v>
      </c>
      <c r="G136" s="171">
        <v>0</v>
      </c>
      <c r="H136" s="168"/>
      <c r="J136" s="14"/>
    </row>
    <row r="137" spans="1:10" x14ac:dyDescent="0.2">
      <c r="A137" s="163"/>
      <c r="B137" s="163"/>
      <c r="C137" s="172"/>
      <c r="D137" s="163"/>
      <c r="E137" s="163"/>
      <c r="F137" s="173"/>
      <c r="G137" s="173"/>
      <c r="H137" s="168"/>
      <c r="J137" s="14"/>
    </row>
    <row r="138" spans="1:10" x14ac:dyDescent="0.2">
      <c r="A138" s="163"/>
      <c r="B138" s="163"/>
      <c r="C138" s="164" t="s">
        <v>162</v>
      </c>
      <c r="D138" s="163"/>
      <c r="E138" s="163"/>
      <c r="F138" s="173"/>
      <c r="G138" s="173"/>
      <c r="H138" s="168"/>
      <c r="J138" s="14"/>
    </row>
    <row r="139" spans="1:10" x14ac:dyDescent="0.2">
      <c r="A139" s="163"/>
      <c r="B139" s="163"/>
      <c r="C139" s="164" t="s">
        <v>150</v>
      </c>
      <c r="D139" s="163"/>
      <c r="E139" s="163" t="s">
        <v>151</v>
      </c>
      <c r="F139" s="174" t="s">
        <v>153</v>
      </c>
      <c r="G139" s="171">
        <v>0</v>
      </c>
      <c r="H139" s="168"/>
      <c r="J139" s="14"/>
    </row>
    <row r="140" spans="1:10" x14ac:dyDescent="0.2">
      <c r="A140" s="163"/>
      <c r="B140" s="163"/>
      <c r="C140" s="172"/>
      <c r="D140" s="163"/>
      <c r="E140" s="163"/>
      <c r="F140" s="173"/>
      <c r="G140" s="173"/>
      <c r="H140" s="168"/>
      <c r="J140" s="14"/>
    </row>
    <row r="141" spans="1:10" x14ac:dyDescent="0.2">
      <c r="A141" s="163"/>
      <c r="B141" s="163"/>
      <c r="C141" s="164" t="s">
        <v>163</v>
      </c>
      <c r="D141" s="163"/>
      <c r="E141" s="163"/>
      <c r="F141" s="170">
        <v>0.24008902500000001</v>
      </c>
      <c r="G141" s="171">
        <v>3.0360000000000001E-5</v>
      </c>
      <c r="H141" s="168"/>
      <c r="J141" s="14"/>
    </row>
    <row r="142" spans="1:10" x14ac:dyDescent="0.2">
      <c r="A142" s="163"/>
      <c r="B142" s="163"/>
      <c r="C142" s="172"/>
      <c r="D142" s="163"/>
      <c r="E142" s="163"/>
      <c r="F142" s="173"/>
      <c r="G142" s="173"/>
      <c r="H142" s="168"/>
      <c r="J142" s="14"/>
    </row>
    <row r="143" spans="1:10" x14ac:dyDescent="0.2">
      <c r="A143" s="163"/>
      <c r="B143" s="163"/>
      <c r="C143" s="164" t="s">
        <v>164</v>
      </c>
      <c r="D143" s="163"/>
      <c r="E143" s="163"/>
      <c r="F143" s="173"/>
      <c r="G143" s="173"/>
      <c r="H143" s="168"/>
      <c r="J143" s="14"/>
    </row>
    <row r="144" spans="1:10" x14ac:dyDescent="0.2">
      <c r="A144" s="163"/>
      <c r="B144" s="163"/>
      <c r="C144" s="164" t="s">
        <v>165</v>
      </c>
      <c r="D144" s="163"/>
      <c r="E144" s="163"/>
      <c r="F144" s="173"/>
      <c r="G144" s="173"/>
      <c r="H144" s="168"/>
      <c r="J144" s="14"/>
    </row>
    <row r="145" spans="1:10" x14ac:dyDescent="0.2">
      <c r="A145" s="163"/>
      <c r="B145" s="163"/>
      <c r="C145" s="164" t="s">
        <v>150</v>
      </c>
      <c r="D145" s="163"/>
      <c r="E145" s="163" t="s">
        <v>151</v>
      </c>
      <c r="F145" s="174" t="s">
        <v>153</v>
      </c>
      <c r="G145" s="171">
        <v>0</v>
      </c>
      <c r="H145" s="168"/>
      <c r="J145" s="14"/>
    </row>
    <row r="146" spans="1:10" x14ac:dyDescent="0.2">
      <c r="A146" s="163"/>
      <c r="B146" s="163"/>
      <c r="C146" s="172"/>
      <c r="D146" s="163"/>
      <c r="E146" s="163"/>
      <c r="F146" s="173"/>
      <c r="G146" s="173"/>
      <c r="H146" s="168"/>
      <c r="J146" s="14"/>
    </row>
    <row r="147" spans="1:10" x14ac:dyDescent="0.2">
      <c r="A147" s="163"/>
      <c r="B147" s="163"/>
      <c r="C147" s="164" t="s">
        <v>166</v>
      </c>
      <c r="D147" s="163"/>
      <c r="E147" s="163"/>
      <c r="F147" s="173"/>
      <c r="G147" s="173"/>
      <c r="H147" s="168"/>
      <c r="J147" s="14"/>
    </row>
    <row r="148" spans="1:10" x14ac:dyDescent="0.2">
      <c r="A148" s="163"/>
      <c r="B148" s="163"/>
      <c r="C148" s="164" t="s">
        <v>150</v>
      </c>
      <c r="D148" s="163"/>
      <c r="E148" s="163" t="s">
        <v>151</v>
      </c>
      <c r="F148" s="174" t="s">
        <v>153</v>
      </c>
      <c r="G148" s="171">
        <v>0</v>
      </c>
      <c r="H148" s="168"/>
      <c r="J148" s="14"/>
    </row>
    <row r="149" spans="1:10" x14ac:dyDescent="0.2">
      <c r="A149" s="163"/>
      <c r="B149" s="163"/>
      <c r="C149" s="172"/>
      <c r="D149" s="163"/>
      <c r="E149" s="163"/>
      <c r="F149" s="173"/>
      <c r="G149" s="173"/>
      <c r="H149" s="168"/>
      <c r="J149" s="14"/>
    </row>
    <row r="150" spans="1:10" x14ac:dyDescent="0.2">
      <c r="A150" s="163"/>
      <c r="B150" s="163"/>
      <c r="C150" s="164" t="s">
        <v>167</v>
      </c>
      <c r="D150" s="163"/>
      <c r="E150" s="163"/>
      <c r="F150" s="173"/>
      <c r="G150" s="173"/>
      <c r="H150" s="168"/>
      <c r="J150" s="14"/>
    </row>
    <row r="151" spans="1:10" x14ac:dyDescent="0.2">
      <c r="A151" s="163"/>
      <c r="B151" s="163"/>
      <c r="C151" s="164" t="s">
        <v>150</v>
      </c>
      <c r="D151" s="163"/>
      <c r="E151" s="163" t="s">
        <v>151</v>
      </c>
      <c r="F151" s="174" t="s">
        <v>153</v>
      </c>
      <c r="G151" s="171">
        <v>0</v>
      </c>
      <c r="H151" s="168"/>
      <c r="J151" s="14"/>
    </row>
    <row r="152" spans="1:10" x14ac:dyDescent="0.2">
      <c r="A152" s="163"/>
      <c r="B152" s="163"/>
      <c r="C152" s="172"/>
      <c r="D152" s="163"/>
      <c r="E152" s="163"/>
      <c r="F152" s="173"/>
      <c r="G152" s="173"/>
      <c r="H152" s="168"/>
      <c r="J152" s="14"/>
    </row>
    <row r="153" spans="1:10" x14ac:dyDescent="0.2">
      <c r="A153" s="163"/>
      <c r="B153" s="163"/>
      <c r="C153" s="164" t="s">
        <v>168</v>
      </c>
      <c r="D153" s="163"/>
      <c r="E153" s="163"/>
      <c r="F153" s="173"/>
      <c r="G153" s="173"/>
      <c r="H153" s="168"/>
      <c r="J153" s="14"/>
    </row>
    <row r="154" spans="1:10" x14ac:dyDescent="0.2">
      <c r="A154" s="165">
        <v>1</v>
      </c>
      <c r="B154" s="166"/>
      <c r="C154" s="166" t="s">
        <v>169</v>
      </c>
      <c r="D154" s="166"/>
      <c r="E154" s="175"/>
      <c r="F154" s="168">
        <v>275.35696969999998</v>
      </c>
      <c r="G154" s="169">
        <v>3.4823850000000003E-2</v>
      </c>
      <c r="H154" s="176">
        <v>6.6416448321270405</v>
      </c>
      <c r="J154" s="14"/>
    </row>
    <row r="155" spans="1:10" x14ac:dyDescent="0.2">
      <c r="A155" s="163"/>
      <c r="B155" s="163"/>
      <c r="C155" s="164" t="s">
        <v>150</v>
      </c>
      <c r="D155" s="163"/>
      <c r="E155" s="163" t="s">
        <v>151</v>
      </c>
      <c r="F155" s="170">
        <v>275.35696969999998</v>
      </c>
      <c r="G155" s="171">
        <v>3.4823850000000003E-2</v>
      </c>
      <c r="H155" s="168"/>
      <c r="J155" s="14"/>
    </row>
    <row r="156" spans="1:10" x14ac:dyDescent="0.2">
      <c r="A156" s="163"/>
      <c r="B156" s="163"/>
      <c r="C156" s="172"/>
      <c r="D156" s="163"/>
      <c r="E156" s="163"/>
      <c r="F156" s="173"/>
      <c r="G156" s="173"/>
      <c r="H156" s="168"/>
      <c r="J156" s="14"/>
    </row>
    <row r="157" spans="1:10" x14ac:dyDescent="0.2">
      <c r="A157" s="163"/>
      <c r="B157" s="163"/>
      <c r="C157" s="164" t="s">
        <v>170</v>
      </c>
      <c r="D157" s="163"/>
      <c r="E157" s="163"/>
      <c r="F157" s="170">
        <v>275.35696969999998</v>
      </c>
      <c r="G157" s="171">
        <v>3.4823850000000003E-2</v>
      </c>
      <c r="H157" s="168"/>
      <c r="J157" s="14"/>
    </row>
    <row r="158" spans="1:10" x14ac:dyDescent="0.2">
      <c r="A158" s="163"/>
      <c r="B158" s="163"/>
      <c r="C158" s="173"/>
      <c r="D158" s="163"/>
      <c r="E158" s="163"/>
      <c r="F158" s="163"/>
      <c r="G158" s="163"/>
      <c r="H158" s="168"/>
      <c r="J158" s="14"/>
    </row>
    <row r="159" spans="1:10" x14ac:dyDescent="0.2">
      <c r="A159" s="163"/>
      <c r="B159" s="163"/>
      <c r="C159" s="164" t="s">
        <v>171</v>
      </c>
      <c r="D159" s="163"/>
      <c r="E159" s="163"/>
      <c r="F159" s="163"/>
      <c r="G159" s="163"/>
      <c r="H159" s="168"/>
      <c r="J159" s="14"/>
    </row>
    <row r="160" spans="1:10" x14ac:dyDescent="0.2">
      <c r="A160" s="163"/>
      <c r="B160" s="163"/>
      <c r="C160" s="164" t="s">
        <v>172</v>
      </c>
      <c r="D160" s="163"/>
      <c r="E160" s="163"/>
      <c r="F160" s="163"/>
      <c r="G160" s="163"/>
      <c r="H160" s="168"/>
      <c r="J160" s="14"/>
    </row>
    <row r="161" spans="1:17" x14ac:dyDescent="0.2">
      <c r="A161" s="163"/>
      <c r="B161" s="163"/>
      <c r="C161" s="164" t="s">
        <v>150</v>
      </c>
      <c r="D161" s="163"/>
      <c r="E161" s="163" t="s">
        <v>151</v>
      </c>
      <c r="F161" s="174" t="s">
        <v>153</v>
      </c>
      <c r="G161" s="171">
        <v>0</v>
      </c>
      <c r="H161" s="168"/>
      <c r="J161" s="14"/>
    </row>
    <row r="162" spans="1:17" x14ac:dyDescent="0.2">
      <c r="A162" s="163"/>
      <c r="B162" s="163"/>
      <c r="C162" s="172"/>
      <c r="D162" s="163"/>
      <c r="E162" s="163"/>
      <c r="F162" s="173"/>
      <c r="G162" s="173"/>
      <c r="H162" s="168"/>
      <c r="J162" s="14"/>
    </row>
    <row r="163" spans="1:17" x14ac:dyDescent="0.2">
      <c r="A163" s="163"/>
      <c r="B163" s="163"/>
      <c r="C163" s="164" t="s">
        <v>175</v>
      </c>
      <c r="D163" s="163"/>
      <c r="E163" s="163"/>
      <c r="F163" s="163"/>
      <c r="G163" s="163"/>
      <c r="H163" s="168"/>
      <c r="J163" s="14"/>
    </row>
    <row r="164" spans="1:17" x14ac:dyDescent="0.2">
      <c r="A164" s="163"/>
      <c r="B164" s="163"/>
      <c r="C164" s="164" t="s">
        <v>176</v>
      </c>
      <c r="D164" s="163"/>
      <c r="E164" s="163"/>
      <c r="F164" s="163"/>
      <c r="G164" s="163"/>
      <c r="H164" s="168"/>
      <c r="J164" s="14"/>
    </row>
    <row r="165" spans="1:17" x14ac:dyDescent="0.2">
      <c r="A165" s="163"/>
      <c r="B165" s="163"/>
      <c r="C165" s="164" t="s">
        <v>150</v>
      </c>
      <c r="D165" s="163"/>
      <c r="E165" s="163" t="s">
        <v>151</v>
      </c>
      <c r="F165" s="174" t="s">
        <v>153</v>
      </c>
      <c r="G165" s="171">
        <v>0</v>
      </c>
      <c r="H165" s="168"/>
      <c r="J165" s="14"/>
    </row>
    <row r="166" spans="1:17" x14ac:dyDescent="0.2">
      <c r="A166" s="163"/>
      <c r="B166" s="163"/>
      <c r="C166" s="172"/>
      <c r="D166" s="163"/>
      <c r="E166" s="163"/>
      <c r="F166" s="173"/>
      <c r="G166" s="173"/>
      <c r="H166" s="168"/>
      <c r="J166" s="14"/>
    </row>
    <row r="167" spans="1:17" ht="25.5" x14ac:dyDescent="0.2">
      <c r="A167" s="163"/>
      <c r="B167" s="163"/>
      <c r="C167" s="164" t="s">
        <v>177</v>
      </c>
      <c r="D167" s="163"/>
      <c r="E167" s="163"/>
      <c r="F167" s="173"/>
      <c r="G167" s="173"/>
      <c r="H167" s="168"/>
      <c r="J167" s="14"/>
    </row>
    <row r="168" spans="1:17" x14ac:dyDescent="0.2">
      <c r="A168" s="163"/>
      <c r="B168" s="163"/>
      <c r="C168" s="164" t="s">
        <v>150</v>
      </c>
      <c r="D168" s="163"/>
      <c r="E168" s="163" t="s">
        <v>151</v>
      </c>
      <c r="F168" s="174" t="s">
        <v>153</v>
      </c>
      <c r="G168" s="171">
        <v>0</v>
      </c>
      <c r="H168" s="168"/>
      <c r="J168" s="14"/>
    </row>
    <row r="169" spans="1:17" x14ac:dyDescent="0.2">
      <c r="A169" s="163"/>
      <c r="B169" s="166"/>
      <c r="C169" s="166"/>
      <c r="D169" s="164"/>
      <c r="E169" s="163"/>
      <c r="F169" s="166"/>
      <c r="G169" s="175"/>
      <c r="H169" s="168"/>
      <c r="J169" s="14"/>
    </row>
    <row r="170" spans="1:17" x14ac:dyDescent="0.2">
      <c r="A170" s="175"/>
      <c r="B170" s="166"/>
      <c r="C170" s="166" t="s">
        <v>1185</v>
      </c>
      <c r="D170" s="166"/>
      <c r="E170" s="175"/>
      <c r="F170" s="168">
        <v>-7.0296848199999999</v>
      </c>
      <c r="G170" s="169">
        <v>-8.8902999999999996E-4</v>
      </c>
      <c r="H170" s="168"/>
      <c r="J170" s="14"/>
    </row>
    <row r="171" spans="1:17" x14ac:dyDescent="0.2">
      <c r="A171" s="172"/>
      <c r="B171" s="172"/>
      <c r="C171" s="164" t="s">
        <v>179</v>
      </c>
      <c r="D171" s="173"/>
      <c r="E171" s="173"/>
      <c r="F171" s="170">
        <v>7907.1367434049998</v>
      </c>
      <c r="G171" s="178">
        <v>1.0000000499999999</v>
      </c>
      <c r="H171" s="168"/>
      <c r="J171" s="14"/>
    </row>
    <row r="172" spans="1:17" ht="14.1" customHeight="1" x14ac:dyDescent="0.2">
      <c r="A172" s="13"/>
      <c r="B172" s="13"/>
      <c r="C172" s="13"/>
      <c r="D172" s="179"/>
      <c r="E172" s="179"/>
      <c r="F172" s="179"/>
      <c r="G172" s="179"/>
      <c r="J172" s="14"/>
    </row>
    <row r="173" spans="1:17" ht="12.75" customHeight="1" x14ac:dyDescent="0.2">
      <c r="A173" s="13"/>
      <c r="B173" s="270" t="s">
        <v>869</v>
      </c>
      <c r="C173" s="270"/>
      <c r="D173" s="270"/>
      <c r="E173" s="270"/>
      <c r="F173" s="270"/>
      <c r="G173" s="270"/>
      <c r="H173" s="270"/>
      <c r="J173" s="14"/>
    </row>
    <row r="174" spans="1:17" ht="14.1" customHeight="1" x14ac:dyDescent="0.2">
      <c r="A174" s="13"/>
      <c r="B174" s="270" t="s">
        <v>870</v>
      </c>
      <c r="C174" s="270"/>
      <c r="D174" s="270"/>
      <c r="E174" s="270"/>
      <c r="F174" s="270"/>
      <c r="G174" s="270"/>
      <c r="H174" s="270"/>
      <c r="J174" s="14"/>
    </row>
    <row r="175" spans="1:17" ht="17.100000000000001" customHeight="1" x14ac:dyDescent="0.2">
      <c r="A175" s="13"/>
      <c r="B175" s="270" t="s">
        <v>871</v>
      </c>
      <c r="C175" s="270"/>
      <c r="D175" s="270"/>
      <c r="E175" s="270"/>
      <c r="F175" s="270"/>
      <c r="G175" s="270"/>
      <c r="H175" s="270"/>
      <c r="J175" s="14"/>
    </row>
    <row r="176" spans="1:17" s="16" customFormat="1" ht="66.75" customHeight="1" x14ac:dyDescent="0.25">
      <c r="A176" s="15"/>
      <c r="B176" s="271" t="s">
        <v>872</v>
      </c>
      <c r="C176" s="271"/>
      <c r="D176" s="271"/>
      <c r="E176" s="271"/>
      <c r="F176" s="271"/>
      <c r="G176" s="271"/>
      <c r="H176" s="271"/>
      <c r="I176"/>
      <c r="J176" s="14"/>
      <c r="K176"/>
      <c r="L176"/>
      <c r="M176"/>
      <c r="N176"/>
      <c r="O176"/>
      <c r="P176"/>
      <c r="Q176"/>
    </row>
    <row r="177" spans="1:10" ht="12.75" customHeight="1" x14ac:dyDescent="0.2">
      <c r="A177" s="13"/>
      <c r="B177" s="270" t="s">
        <v>873</v>
      </c>
      <c r="C177" s="270"/>
      <c r="D177" s="270"/>
      <c r="E177" s="270"/>
      <c r="F177" s="270"/>
      <c r="G177" s="270"/>
      <c r="H177" s="270"/>
      <c r="J177" s="14"/>
    </row>
    <row r="178" spans="1:10" ht="14.1" customHeight="1" x14ac:dyDescent="0.2">
      <c r="A178" s="13"/>
      <c r="B178" s="13"/>
      <c r="C178" s="13"/>
      <c r="D178" s="179"/>
      <c r="E178" s="179"/>
      <c r="F178" s="179"/>
      <c r="G178" s="179"/>
      <c r="J178" s="14"/>
    </row>
    <row r="179" spans="1:10" ht="14.1" customHeight="1" x14ac:dyDescent="0.2">
      <c r="A179" s="13"/>
      <c r="B179" s="279" t="s">
        <v>180</v>
      </c>
      <c r="C179" s="280"/>
      <c r="D179" s="281"/>
      <c r="E179" s="188"/>
      <c r="F179" s="179"/>
      <c r="G179" s="179"/>
      <c r="J179" s="14"/>
    </row>
    <row r="180" spans="1:10" ht="29.1" customHeight="1" x14ac:dyDescent="0.2">
      <c r="A180" s="13"/>
      <c r="B180" s="265" t="s">
        <v>181</v>
      </c>
      <c r="C180" s="266"/>
      <c r="D180" s="180" t="s">
        <v>182</v>
      </c>
      <c r="E180" s="188"/>
      <c r="F180" s="179"/>
      <c r="G180" s="179"/>
      <c r="J180" s="14"/>
    </row>
    <row r="181" spans="1:10" ht="17.100000000000001" customHeight="1" x14ac:dyDescent="0.2">
      <c r="A181" s="13"/>
      <c r="B181" s="265" t="s">
        <v>183</v>
      </c>
      <c r="C181" s="266"/>
      <c r="D181" s="180" t="s">
        <v>182</v>
      </c>
      <c r="E181" s="188"/>
      <c r="F181" s="179"/>
      <c r="G181" s="179"/>
      <c r="J181" s="14"/>
    </row>
    <row r="182" spans="1:10" ht="17.100000000000001" customHeight="1" x14ac:dyDescent="0.2">
      <c r="A182" s="13"/>
      <c r="B182" s="265" t="s">
        <v>184</v>
      </c>
      <c r="C182" s="266"/>
      <c r="D182" s="181" t="s">
        <v>151</v>
      </c>
      <c r="E182" s="188"/>
      <c r="F182" s="179"/>
      <c r="G182" s="179"/>
      <c r="J182" s="14"/>
    </row>
    <row r="183" spans="1:10" x14ac:dyDescent="0.2">
      <c r="A183" s="17"/>
      <c r="B183" s="18" t="s">
        <v>151</v>
      </c>
      <c r="C183" s="18" t="s">
        <v>874</v>
      </c>
      <c r="D183" s="18" t="s">
        <v>185</v>
      </c>
      <c r="E183" s="17"/>
      <c r="F183" s="17"/>
      <c r="G183" s="17"/>
      <c r="H183" s="17"/>
      <c r="J183" s="14"/>
    </row>
    <row r="184" spans="1:10" ht="18" customHeight="1" x14ac:dyDescent="0.2">
      <c r="A184" s="17"/>
      <c r="B184" s="182" t="s">
        <v>186</v>
      </c>
      <c r="C184" s="18" t="s">
        <v>187</v>
      </c>
      <c r="D184" s="18" t="s">
        <v>188</v>
      </c>
      <c r="E184" s="17"/>
      <c r="F184" s="17"/>
      <c r="G184" s="17"/>
      <c r="J184" s="14"/>
    </row>
    <row r="185" spans="1:10" ht="17.100000000000001" customHeight="1" x14ac:dyDescent="0.2">
      <c r="A185" s="17"/>
      <c r="B185" s="183" t="s">
        <v>189</v>
      </c>
      <c r="C185" s="184">
        <v>168.59610000000001</v>
      </c>
      <c r="D185" s="184">
        <v>171.91659999999999</v>
      </c>
      <c r="E185" s="17"/>
      <c r="F185" s="159"/>
      <c r="G185" s="189"/>
      <c r="J185" s="14"/>
    </row>
    <row r="186" spans="1:10" ht="17.100000000000001" customHeight="1" x14ac:dyDescent="0.2">
      <c r="A186" s="17"/>
      <c r="B186" s="183" t="s">
        <v>875</v>
      </c>
      <c r="C186" s="184">
        <v>85.656499999999994</v>
      </c>
      <c r="D186" s="184">
        <v>87.343500000000006</v>
      </c>
      <c r="E186" s="17"/>
      <c r="F186" s="159"/>
      <c r="G186" s="189"/>
      <c r="J186" s="14"/>
    </row>
    <row r="187" spans="1:10" ht="17.100000000000001" customHeight="1" x14ac:dyDescent="0.2">
      <c r="A187" s="17"/>
      <c r="B187" s="183" t="s">
        <v>191</v>
      </c>
      <c r="C187" s="184">
        <v>160.98609999999999</v>
      </c>
      <c r="D187" s="184">
        <v>164.0926</v>
      </c>
      <c r="E187" s="17"/>
      <c r="F187" s="159"/>
      <c r="G187" s="189"/>
      <c r="J187" s="14"/>
    </row>
    <row r="188" spans="1:10" ht="17.100000000000001" customHeight="1" x14ac:dyDescent="0.2">
      <c r="A188" s="17"/>
      <c r="B188" s="183" t="s">
        <v>876</v>
      </c>
      <c r="C188" s="184">
        <v>81.793300000000002</v>
      </c>
      <c r="D188" s="184">
        <v>83.371600000000001</v>
      </c>
      <c r="E188" s="17"/>
      <c r="F188" s="159"/>
      <c r="G188" s="189"/>
      <c r="J188" s="14"/>
    </row>
    <row r="189" spans="1:10" ht="14.1" customHeight="1" x14ac:dyDescent="0.2">
      <c r="A189" s="17"/>
      <c r="B189" s="17"/>
      <c r="C189" s="17"/>
      <c r="D189" s="17"/>
      <c r="E189" s="17"/>
      <c r="F189" s="17"/>
      <c r="G189" s="17"/>
      <c r="J189" s="14"/>
    </row>
    <row r="190" spans="1:10" ht="17.100000000000001" customHeight="1" x14ac:dyDescent="0.2">
      <c r="A190" s="17"/>
      <c r="B190" s="265" t="s">
        <v>877</v>
      </c>
      <c r="C190" s="266"/>
      <c r="D190" s="180" t="s">
        <v>182</v>
      </c>
      <c r="E190" s="17"/>
      <c r="F190" s="17"/>
      <c r="G190" s="17"/>
      <c r="J190" s="14"/>
    </row>
    <row r="191" spans="1:10" ht="14.1" customHeight="1" x14ac:dyDescent="0.2">
      <c r="A191" s="17"/>
      <c r="B191" s="159"/>
      <c r="C191" s="159"/>
      <c r="D191" s="17"/>
      <c r="E191" s="17"/>
      <c r="F191" s="17"/>
      <c r="G191" s="17"/>
      <c r="J191" s="14"/>
    </row>
    <row r="192" spans="1:10" ht="29.1" customHeight="1" x14ac:dyDescent="0.2">
      <c r="A192" s="17"/>
      <c r="B192" s="265" t="s">
        <v>194</v>
      </c>
      <c r="C192" s="266"/>
      <c r="D192" s="180" t="s">
        <v>182</v>
      </c>
      <c r="E192" s="190"/>
      <c r="F192" s="17"/>
      <c r="G192" s="17"/>
      <c r="J192" s="14"/>
    </row>
    <row r="193" spans="1:10" ht="29.1" customHeight="1" x14ac:dyDescent="0.2">
      <c r="A193" s="17"/>
      <c r="B193" s="265" t="s">
        <v>195</v>
      </c>
      <c r="C193" s="266"/>
      <c r="D193" s="180" t="s">
        <v>182</v>
      </c>
      <c r="E193" s="190"/>
      <c r="F193" s="17"/>
      <c r="G193" s="17"/>
      <c r="J193" s="14"/>
    </row>
    <row r="194" spans="1:10" ht="17.100000000000001" customHeight="1" x14ac:dyDescent="0.2">
      <c r="A194" s="17"/>
      <c r="B194" s="265" t="s">
        <v>196</v>
      </c>
      <c r="C194" s="266"/>
      <c r="D194" s="180" t="s">
        <v>182</v>
      </c>
      <c r="E194" s="190"/>
      <c r="F194" s="17"/>
      <c r="G194" s="17"/>
      <c r="J194" s="14"/>
    </row>
    <row r="195" spans="1:10" ht="17.100000000000001" customHeight="1" x14ac:dyDescent="0.2">
      <c r="A195" s="17"/>
      <c r="B195" s="265" t="s">
        <v>197</v>
      </c>
      <c r="C195" s="266"/>
      <c r="D195" s="185">
        <v>0.35275100890643396</v>
      </c>
      <c r="E195" s="17"/>
      <c r="F195" s="159"/>
      <c r="G195" s="189"/>
      <c r="J195" s="14"/>
    </row>
    <row r="196" spans="1:10" x14ac:dyDescent="0.2">
      <c r="J196" s="14"/>
    </row>
  </sheetData>
  <mergeCells count="17">
    <mergeCell ref="A1:H1"/>
    <mergeCell ref="A2:H2"/>
    <mergeCell ref="A3:H3"/>
    <mergeCell ref="B181:C181"/>
    <mergeCell ref="B182:C182"/>
    <mergeCell ref="B179:D179"/>
    <mergeCell ref="B180:C180"/>
    <mergeCell ref="B173:H173"/>
    <mergeCell ref="B174:H174"/>
    <mergeCell ref="B175:H175"/>
    <mergeCell ref="B176:H176"/>
    <mergeCell ref="B177:H177"/>
    <mergeCell ref="B195:C195"/>
    <mergeCell ref="B190:C190"/>
    <mergeCell ref="B192:C192"/>
    <mergeCell ref="B193:C193"/>
    <mergeCell ref="B194:C194"/>
  </mergeCells>
  <hyperlinks>
    <hyperlink ref="I1" location="Index!B22" display="Index" xr:uid="{1B3250EF-EBCB-4979-8D17-B013A75891C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E61E-3CFC-4B97-91C0-7C57EF14037B}">
  <sheetPr>
    <outlinePr summaryBelow="0" summaryRight="0"/>
  </sheetPr>
  <dimension ref="A1:Q172"/>
  <sheetViews>
    <sheetView showGridLines="0" workbookViewId="0">
      <selection activeCell="A161" sqref="A1:H1048576"/>
    </sheetView>
  </sheetViews>
  <sheetFormatPr defaultRowHeight="12.75" x14ac:dyDescent="0.2"/>
  <cols>
    <col min="1" max="1" width="6.85546875" customWidth="1"/>
    <col min="2" max="2" width="20.5703125" customWidth="1"/>
    <col min="3" max="3" width="35.5703125" customWidth="1"/>
    <col min="4" max="4" width="17.85546875" customWidth="1"/>
    <col min="5" max="6" width="19.140625" customWidth="1"/>
    <col min="7" max="7" width="16.42578125" customWidth="1"/>
    <col min="8" max="8" width="8.42578125" bestFit="1" customWidth="1"/>
    <col min="9" max="9" width="7.7109375" customWidth="1"/>
    <col min="10" max="10" width="50.7109375" style="63" customWidth="1"/>
  </cols>
  <sheetData>
    <row r="1" spans="1:10" ht="15" x14ac:dyDescent="0.2">
      <c r="A1" s="282" t="s">
        <v>0</v>
      </c>
      <c r="B1" s="282"/>
      <c r="C1" s="282"/>
      <c r="D1" s="282"/>
      <c r="E1" s="282"/>
      <c r="F1" s="282"/>
      <c r="G1" s="282"/>
      <c r="H1" s="282"/>
      <c r="I1" s="60" t="s">
        <v>1044</v>
      </c>
      <c r="J1" s="14"/>
    </row>
    <row r="2" spans="1:10" ht="15" x14ac:dyDescent="0.2">
      <c r="A2" s="282" t="s">
        <v>825</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336</v>
      </c>
      <c r="C7" s="166" t="s">
        <v>337</v>
      </c>
      <c r="D7" s="166" t="s">
        <v>47</v>
      </c>
      <c r="E7" s="167">
        <v>606077</v>
      </c>
      <c r="F7" s="168">
        <v>9282.3722935000005</v>
      </c>
      <c r="G7" s="169">
        <v>7.2526950000000007E-2</v>
      </c>
      <c r="H7" s="12"/>
      <c r="J7" s="14"/>
    </row>
    <row r="8" spans="1:10" x14ac:dyDescent="0.2">
      <c r="A8" s="165">
        <v>2</v>
      </c>
      <c r="B8" s="166" t="s">
        <v>12</v>
      </c>
      <c r="C8" s="166" t="s">
        <v>13</v>
      </c>
      <c r="D8" s="166" t="s">
        <v>14</v>
      </c>
      <c r="E8" s="167">
        <v>274000</v>
      </c>
      <c r="F8" s="168">
        <v>7838.5919999999996</v>
      </c>
      <c r="G8" s="169">
        <v>6.1246099999999998E-2</v>
      </c>
      <c r="H8" s="12"/>
      <c r="J8" s="14"/>
    </row>
    <row r="9" spans="1:10" x14ac:dyDescent="0.2">
      <c r="A9" s="165">
        <v>3</v>
      </c>
      <c r="B9" s="166" t="s">
        <v>45</v>
      </c>
      <c r="C9" s="166" t="s">
        <v>46</v>
      </c>
      <c r="D9" s="166" t="s">
        <v>47</v>
      </c>
      <c r="E9" s="167">
        <v>661000</v>
      </c>
      <c r="F9" s="168">
        <v>7410.1405000000004</v>
      </c>
      <c r="G9" s="169">
        <v>5.7898440000000002E-2</v>
      </c>
      <c r="H9" s="12"/>
      <c r="J9" s="14"/>
    </row>
    <row r="10" spans="1:10" x14ac:dyDescent="0.2">
      <c r="A10" s="165">
        <v>4</v>
      </c>
      <c r="B10" s="166" t="s">
        <v>342</v>
      </c>
      <c r="C10" s="166" t="s">
        <v>343</v>
      </c>
      <c r="D10" s="166" t="s">
        <v>233</v>
      </c>
      <c r="E10" s="167">
        <v>313000</v>
      </c>
      <c r="F10" s="168">
        <v>4403.5969999999998</v>
      </c>
      <c r="G10" s="169">
        <v>3.4407090000000001E-2</v>
      </c>
      <c r="H10" s="12"/>
      <c r="J10" s="14"/>
    </row>
    <row r="11" spans="1:10" x14ac:dyDescent="0.2">
      <c r="A11" s="165">
        <v>5</v>
      </c>
      <c r="B11" s="166" t="s">
        <v>62</v>
      </c>
      <c r="C11" s="166" t="s">
        <v>63</v>
      </c>
      <c r="D11" s="166" t="s">
        <v>47</v>
      </c>
      <c r="E11" s="167">
        <v>444000</v>
      </c>
      <c r="F11" s="168">
        <v>3686.7539999999999</v>
      </c>
      <c r="G11" s="169">
        <v>2.8806109999999999E-2</v>
      </c>
      <c r="H11" s="12"/>
      <c r="J11" s="14"/>
    </row>
    <row r="12" spans="1:10" ht="15" x14ac:dyDescent="0.2">
      <c r="A12" s="165">
        <v>6</v>
      </c>
      <c r="B12" s="166" t="s">
        <v>340</v>
      </c>
      <c r="C12" s="166" t="s">
        <v>341</v>
      </c>
      <c r="D12" s="166" t="s">
        <v>47</v>
      </c>
      <c r="E12" s="167">
        <v>311000</v>
      </c>
      <c r="F12" s="168">
        <v>3614.2865000000002</v>
      </c>
      <c r="G12" s="169">
        <v>2.823989E-2</v>
      </c>
      <c r="H12" s="12"/>
      <c r="J12" s="62"/>
    </row>
    <row r="13" spans="1:10" x14ac:dyDescent="0.2">
      <c r="A13" s="165">
        <v>7</v>
      </c>
      <c r="B13" s="166" t="s">
        <v>732</v>
      </c>
      <c r="C13" s="166" t="s">
        <v>733</v>
      </c>
      <c r="D13" s="166" t="s">
        <v>277</v>
      </c>
      <c r="E13" s="167">
        <v>39000</v>
      </c>
      <c r="F13" s="168">
        <v>3406.5329999999999</v>
      </c>
      <c r="G13" s="169">
        <v>2.6616629999999999E-2</v>
      </c>
      <c r="H13" s="12"/>
      <c r="J13" s="14"/>
    </row>
    <row r="14" spans="1:10" x14ac:dyDescent="0.2">
      <c r="A14" s="165">
        <v>8</v>
      </c>
      <c r="B14" s="166" t="s">
        <v>9</v>
      </c>
      <c r="C14" s="166" t="s">
        <v>10</v>
      </c>
      <c r="D14" s="166" t="s">
        <v>11</v>
      </c>
      <c r="E14" s="167">
        <v>89021</v>
      </c>
      <c r="F14" s="168">
        <v>3266.447553</v>
      </c>
      <c r="G14" s="169">
        <v>2.5522079999999999E-2</v>
      </c>
      <c r="H14" s="12"/>
      <c r="J14" s="14"/>
    </row>
    <row r="15" spans="1:10" ht="25.5" x14ac:dyDescent="0.2">
      <c r="A15" s="165">
        <v>9</v>
      </c>
      <c r="B15" s="166" t="s">
        <v>351</v>
      </c>
      <c r="C15" s="166" t="s">
        <v>352</v>
      </c>
      <c r="D15" s="166" t="s">
        <v>213</v>
      </c>
      <c r="E15" s="167">
        <v>200000</v>
      </c>
      <c r="F15" s="168">
        <v>2919.6</v>
      </c>
      <c r="G15" s="169">
        <v>2.2812019999999999E-2</v>
      </c>
      <c r="H15" s="12"/>
      <c r="J15" s="62" t="s">
        <v>1058</v>
      </c>
    </row>
    <row r="16" spans="1:10" x14ac:dyDescent="0.2">
      <c r="A16" s="165">
        <v>10</v>
      </c>
      <c r="B16" s="166" t="s">
        <v>496</v>
      </c>
      <c r="C16" s="166" t="s">
        <v>989</v>
      </c>
      <c r="D16" s="166" t="s">
        <v>17</v>
      </c>
      <c r="E16" s="167">
        <v>283000</v>
      </c>
      <c r="F16" s="168">
        <v>2792.5025000000001</v>
      </c>
      <c r="G16" s="169">
        <v>2.1818959999999998E-2</v>
      </c>
      <c r="H16" s="12"/>
      <c r="J16" s="14"/>
    </row>
    <row r="17" spans="1:10" x14ac:dyDescent="0.2">
      <c r="A17" s="165">
        <v>11</v>
      </c>
      <c r="B17" s="166" t="s">
        <v>385</v>
      </c>
      <c r="C17" s="166" t="s">
        <v>386</v>
      </c>
      <c r="D17" s="166" t="s">
        <v>207</v>
      </c>
      <c r="E17" s="167">
        <v>62000</v>
      </c>
      <c r="F17" s="168">
        <v>2667.3330000000001</v>
      </c>
      <c r="G17" s="169">
        <v>2.0840959999999999E-2</v>
      </c>
      <c r="H17" s="12"/>
      <c r="J17" s="14"/>
    </row>
    <row r="18" spans="1:10" x14ac:dyDescent="0.2">
      <c r="A18" s="165">
        <v>12</v>
      </c>
      <c r="B18" s="166" t="s">
        <v>353</v>
      </c>
      <c r="C18" s="166" t="s">
        <v>354</v>
      </c>
      <c r="D18" s="166" t="s">
        <v>277</v>
      </c>
      <c r="E18" s="167">
        <v>288000</v>
      </c>
      <c r="F18" s="168">
        <v>2658.24</v>
      </c>
      <c r="G18" s="169">
        <v>2.0769909999999999E-2</v>
      </c>
      <c r="H18" s="12"/>
      <c r="J18" s="14"/>
    </row>
    <row r="19" spans="1:10" x14ac:dyDescent="0.2">
      <c r="A19" s="165">
        <v>13</v>
      </c>
      <c r="B19" s="166" t="s">
        <v>89</v>
      </c>
      <c r="C19" s="166" t="s">
        <v>90</v>
      </c>
      <c r="D19" s="166" t="s">
        <v>71</v>
      </c>
      <c r="E19" s="167">
        <v>63000</v>
      </c>
      <c r="F19" s="168">
        <v>2639.1015000000002</v>
      </c>
      <c r="G19" s="169">
        <v>2.0620369999999999E-2</v>
      </c>
      <c r="H19" s="12"/>
      <c r="J19" s="14"/>
    </row>
    <row r="20" spans="1:10" x14ac:dyDescent="0.2">
      <c r="A20" s="165">
        <v>14</v>
      </c>
      <c r="B20" s="166" t="s">
        <v>485</v>
      </c>
      <c r="C20" s="166" t="s">
        <v>486</v>
      </c>
      <c r="D20" s="166" t="s">
        <v>47</v>
      </c>
      <c r="E20" s="167">
        <v>906000</v>
      </c>
      <c r="F20" s="168">
        <v>2399.9940000000001</v>
      </c>
      <c r="G20" s="169">
        <v>1.8752129999999999E-2</v>
      </c>
      <c r="H20" s="12"/>
      <c r="J20" s="14"/>
    </row>
    <row r="21" spans="1:10" x14ac:dyDescent="0.2">
      <c r="A21" s="165">
        <v>15</v>
      </c>
      <c r="B21" s="166" t="s">
        <v>344</v>
      </c>
      <c r="C21" s="166" t="s">
        <v>345</v>
      </c>
      <c r="D21" s="166" t="s">
        <v>233</v>
      </c>
      <c r="E21" s="167">
        <v>61324</v>
      </c>
      <c r="F21" s="168">
        <v>2251.173378</v>
      </c>
      <c r="G21" s="169">
        <v>1.758933E-2</v>
      </c>
      <c r="H21" s="12"/>
      <c r="J21" s="14"/>
    </row>
    <row r="22" spans="1:10" x14ac:dyDescent="0.2">
      <c r="A22" s="165">
        <v>16</v>
      </c>
      <c r="B22" s="166" t="s">
        <v>584</v>
      </c>
      <c r="C22" s="166" t="s">
        <v>585</v>
      </c>
      <c r="D22" s="166" t="s">
        <v>233</v>
      </c>
      <c r="E22" s="167">
        <v>175000</v>
      </c>
      <c r="F22" s="168">
        <v>2149.7874999999999</v>
      </c>
      <c r="G22" s="169">
        <v>1.6797159999999998E-2</v>
      </c>
      <c r="H22" s="12"/>
      <c r="J22" s="14"/>
    </row>
    <row r="23" spans="1:10" x14ac:dyDescent="0.2">
      <c r="A23" s="165">
        <v>17</v>
      </c>
      <c r="B23" s="166" t="s">
        <v>403</v>
      </c>
      <c r="C23" s="166" t="s">
        <v>404</v>
      </c>
      <c r="D23" s="166" t="s">
        <v>74</v>
      </c>
      <c r="E23" s="167">
        <v>32000</v>
      </c>
      <c r="F23" s="168">
        <v>2143.2640000000001</v>
      </c>
      <c r="G23" s="169">
        <v>1.6746190000000001E-2</v>
      </c>
      <c r="H23" s="12"/>
      <c r="J23" s="14"/>
    </row>
    <row r="24" spans="1:10" x14ac:dyDescent="0.2">
      <c r="A24" s="165">
        <v>18</v>
      </c>
      <c r="B24" s="166" t="s">
        <v>29</v>
      </c>
      <c r="C24" s="166" t="s">
        <v>30</v>
      </c>
      <c r="D24" s="166" t="s">
        <v>31</v>
      </c>
      <c r="E24" s="167">
        <v>23000</v>
      </c>
      <c r="F24" s="168">
        <v>1913.1285</v>
      </c>
      <c r="G24" s="169">
        <v>1.4948049999999999E-2</v>
      </c>
      <c r="H24" s="12"/>
      <c r="J24" s="14"/>
    </row>
    <row r="25" spans="1:10" ht="25.5" x14ac:dyDescent="0.2">
      <c r="A25" s="165">
        <v>19</v>
      </c>
      <c r="B25" s="166" t="s">
        <v>24</v>
      </c>
      <c r="C25" s="166" t="s">
        <v>25</v>
      </c>
      <c r="D25" s="166" t="s">
        <v>26</v>
      </c>
      <c r="E25" s="167">
        <v>19000</v>
      </c>
      <c r="F25" s="168">
        <v>1883.9449999999999</v>
      </c>
      <c r="G25" s="169">
        <v>1.472003E-2</v>
      </c>
      <c r="H25" s="12"/>
      <c r="J25" s="14"/>
    </row>
    <row r="26" spans="1:10" x14ac:dyDescent="0.2">
      <c r="A26" s="165">
        <v>20</v>
      </c>
      <c r="B26" s="166" t="s">
        <v>582</v>
      </c>
      <c r="C26" s="166" t="s">
        <v>583</v>
      </c>
      <c r="D26" s="166" t="s">
        <v>277</v>
      </c>
      <c r="E26" s="167">
        <v>15000</v>
      </c>
      <c r="F26" s="168">
        <v>1859.895</v>
      </c>
      <c r="G26" s="169">
        <v>1.4532120000000001E-2</v>
      </c>
      <c r="H26" s="12"/>
      <c r="J26" s="14"/>
    </row>
    <row r="27" spans="1:10" x14ac:dyDescent="0.2">
      <c r="A27" s="165">
        <v>21</v>
      </c>
      <c r="B27" s="166" t="s">
        <v>523</v>
      </c>
      <c r="C27" s="166" t="s">
        <v>524</v>
      </c>
      <c r="D27" s="166" t="s">
        <v>255</v>
      </c>
      <c r="E27" s="167">
        <v>33000</v>
      </c>
      <c r="F27" s="168">
        <v>1854.8145</v>
      </c>
      <c r="G27" s="169">
        <v>1.4492420000000001E-2</v>
      </c>
      <c r="H27" s="12"/>
      <c r="J27" s="14"/>
    </row>
    <row r="28" spans="1:10" ht="25.5" x14ac:dyDescent="0.2">
      <c r="A28" s="165">
        <v>22</v>
      </c>
      <c r="B28" s="166" t="s">
        <v>269</v>
      </c>
      <c r="C28" s="166" t="s">
        <v>270</v>
      </c>
      <c r="D28" s="166" t="s">
        <v>74</v>
      </c>
      <c r="E28" s="167">
        <v>142000</v>
      </c>
      <c r="F28" s="168">
        <v>1762.3620000000001</v>
      </c>
      <c r="G28" s="169">
        <v>1.3770050000000001E-2</v>
      </c>
      <c r="H28" s="12"/>
      <c r="J28" s="14" t="s">
        <v>1066</v>
      </c>
    </row>
    <row r="29" spans="1:10" x14ac:dyDescent="0.2">
      <c r="A29" s="165">
        <v>23</v>
      </c>
      <c r="B29" s="166" t="s">
        <v>714</v>
      </c>
      <c r="C29" s="166" t="s">
        <v>715</v>
      </c>
      <c r="D29" s="166" t="s">
        <v>66</v>
      </c>
      <c r="E29" s="167">
        <v>111749</v>
      </c>
      <c r="F29" s="168">
        <v>1761.6671105</v>
      </c>
      <c r="G29" s="169">
        <v>1.376462E-2</v>
      </c>
      <c r="H29" s="12"/>
      <c r="J29" s="14"/>
    </row>
    <row r="30" spans="1:10" x14ac:dyDescent="0.2">
      <c r="A30" s="165">
        <v>24</v>
      </c>
      <c r="B30" s="166" t="s">
        <v>375</v>
      </c>
      <c r="C30" s="166" t="s">
        <v>376</v>
      </c>
      <c r="D30" s="166" t="s">
        <v>369</v>
      </c>
      <c r="E30" s="167">
        <v>73000</v>
      </c>
      <c r="F30" s="168">
        <v>1700.2065</v>
      </c>
      <c r="G30" s="169">
        <v>1.32844E-2</v>
      </c>
      <c r="H30" s="12"/>
      <c r="J30" s="14"/>
    </row>
    <row r="31" spans="1:10" x14ac:dyDescent="0.2">
      <c r="A31" s="165">
        <v>25</v>
      </c>
      <c r="B31" s="166" t="s">
        <v>266</v>
      </c>
      <c r="C31" s="166" t="s">
        <v>267</v>
      </c>
      <c r="D31" s="166" t="s">
        <v>268</v>
      </c>
      <c r="E31" s="167">
        <v>85000</v>
      </c>
      <c r="F31" s="168">
        <v>1581.34</v>
      </c>
      <c r="G31" s="169">
        <v>1.2355649999999999E-2</v>
      </c>
      <c r="H31" s="12"/>
      <c r="J31" s="14"/>
    </row>
    <row r="32" spans="1:10" x14ac:dyDescent="0.2">
      <c r="A32" s="165">
        <v>26</v>
      </c>
      <c r="B32" s="166" t="s">
        <v>248</v>
      </c>
      <c r="C32" s="166" t="s">
        <v>249</v>
      </c>
      <c r="D32" s="166" t="s">
        <v>250</v>
      </c>
      <c r="E32" s="167">
        <v>317000</v>
      </c>
      <c r="F32" s="168">
        <v>1565.98</v>
      </c>
      <c r="G32" s="169">
        <v>1.2235640000000001E-2</v>
      </c>
      <c r="H32" s="12"/>
      <c r="J32" s="14"/>
    </row>
    <row r="33" spans="1:10" ht="51" x14ac:dyDescent="0.2">
      <c r="A33" s="165">
        <v>27</v>
      </c>
      <c r="B33" s="166" t="s">
        <v>826</v>
      </c>
      <c r="C33" s="166" t="s">
        <v>827</v>
      </c>
      <c r="D33" s="166" t="s">
        <v>395</v>
      </c>
      <c r="E33" s="167">
        <v>35000</v>
      </c>
      <c r="F33" s="168">
        <v>1540.2275</v>
      </c>
      <c r="G33" s="169">
        <v>1.2034420000000001E-2</v>
      </c>
      <c r="H33" s="12"/>
      <c r="J33" s="14"/>
    </row>
    <row r="34" spans="1:10" ht="25.5" x14ac:dyDescent="0.2">
      <c r="A34" s="165">
        <v>28</v>
      </c>
      <c r="B34" s="166" t="s">
        <v>491</v>
      </c>
      <c r="C34" s="166" t="s">
        <v>492</v>
      </c>
      <c r="D34" s="166" t="s">
        <v>213</v>
      </c>
      <c r="E34" s="167">
        <v>102000</v>
      </c>
      <c r="F34" s="168">
        <v>1476.144</v>
      </c>
      <c r="G34" s="169">
        <v>1.1533710000000001E-2</v>
      </c>
      <c r="H34" s="12"/>
      <c r="J34" s="14"/>
    </row>
    <row r="35" spans="1:10" x14ac:dyDescent="0.2">
      <c r="A35" s="165">
        <v>29</v>
      </c>
      <c r="B35" s="166" t="s">
        <v>15</v>
      </c>
      <c r="C35" s="166" t="s">
        <v>16</v>
      </c>
      <c r="D35" s="166" t="s">
        <v>17</v>
      </c>
      <c r="E35" s="167">
        <v>105000</v>
      </c>
      <c r="F35" s="168">
        <v>1441.3875</v>
      </c>
      <c r="G35" s="169">
        <v>1.126215E-2</v>
      </c>
      <c r="H35" s="12"/>
      <c r="J35" s="14"/>
    </row>
    <row r="36" spans="1:10" x14ac:dyDescent="0.2">
      <c r="A36" s="165">
        <v>30</v>
      </c>
      <c r="B36" s="166" t="s">
        <v>389</v>
      </c>
      <c r="C36" s="166" t="s">
        <v>390</v>
      </c>
      <c r="D36" s="166" t="s">
        <v>47</v>
      </c>
      <c r="E36" s="167">
        <v>83000</v>
      </c>
      <c r="F36" s="168">
        <v>1394.732</v>
      </c>
      <c r="G36" s="169">
        <v>1.089761E-2</v>
      </c>
      <c r="H36" s="12"/>
      <c r="J36" s="14"/>
    </row>
    <row r="37" spans="1:10" ht="25.5" x14ac:dyDescent="0.2">
      <c r="A37" s="165">
        <v>31</v>
      </c>
      <c r="B37" s="166" t="s">
        <v>803</v>
      </c>
      <c r="C37" s="166" t="s">
        <v>804</v>
      </c>
      <c r="D37" s="166" t="s">
        <v>309</v>
      </c>
      <c r="E37" s="167">
        <v>44000</v>
      </c>
      <c r="F37" s="168">
        <v>1306.58</v>
      </c>
      <c r="G37" s="169">
        <v>1.020884E-2</v>
      </c>
      <c r="H37" s="12"/>
      <c r="J37" s="14"/>
    </row>
    <row r="38" spans="1:10" x14ac:dyDescent="0.2">
      <c r="A38" s="165">
        <v>32</v>
      </c>
      <c r="B38" s="166" t="s">
        <v>391</v>
      </c>
      <c r="C38" s="166" t="s">
        <v>392</v>
      </c>
      <c r="D38" s="166" t="s">
        <v>66</v>
      </c>
      <c r="E38" s="167">
        <v>40000</v>
      </c>
      <c r="F38" s="168">
        <v>1296.76</v>
      </c>
      <c r="G38" s="169">
        <v>1.013211E-2</v>
      </c>
      <c r="H38" s="12"/>
      <c r="J38" s="14"/>
    </row>
    <row r="39" spans="1:10" x14ac:dyDescent="0.2">
      <c r="A39" s="165">
        <v>33</v>
      </c>
      <c r="B39" s="166" t="s">
        <v>43</v>
      </c>
      <c r="C39" s="166" t="s">
        <v>44</v>
      </c>
      <c r="D39" s="166" t="s">
        <v>17</v>
      </c>
      <c r="E39" s="167">
        <v>124000</v>
      </c>
      <c r="F39" s="168">
        <v>1269.0160000000001</v>
      </c>
      <c r="G39" s="169">
        <v>9.9153399999999999E-3</v>
      </c>
      <c r="H39" s="12"/>
      <c r="J39" s="14"/>
    </row>
    <row r="40" spans="1:10" x14ac:dyDescent="0.2">
      <c r="A40" s="165">
        <v>34</v>
      </c>
      <c r="B40" s="166" t="s">
        <v>258</v>
      </c>
      <c r="C40" s="166" t="s">
        <v>259</v>
      </c>
      <c r="D40" s="166" t="s">
        <v>207</v>
      </c>
      <c r="E40" s="167">
        <v>22000</v>
      </c>
      <c r="F40" s="168">
        <v>1253.3620000000001</v>
      </c>
      <c r="G40" s="169">
        <v>9.7930299999999994E-3</v>
      </c>
      <c r="H40" s="12"/>
      <c r="J40" s="14"/>
    </row>
    <row r="41" spans="1:10" x14ac:dyDescent="0.2">
      <c r="A41" s="165">
        <v>35</v>
      </c>
      <c r="B41" s="166" t="s">
        <v>60</v>
      </c>
      <c r="C41" s="166" t="s">
        <v>61</v>
      </c>
      <c r="D41" s="166" t="s">
        <v>34</v>
      </c>
      <c r="E41" s="167">
        <v>100000</v>
      </c>
      <c r="F41" s="168">
        <v>1246.0999999999999</v>
      </c>
      <c r="G41" s="169">
        <v>9.7362899999999999E-3</v>
      </c>
      <c r="H41" s="12"/>
      <c r="J41" s="14"/>
    </row>
    <row r="42" spans="1:10" x14ac:dyDescent="0.2">
      <c r="A42" s="165">
        <v>36</v>
      </c>
      <c r="B42" s="166" t="s">
        <v>370</v>
      </c>
      <c r="C42" s="166" t="s">
        <v>371</v>
      </c>
      <c r="D42" s="166" t="s">
        <v>255</v>
      </c>
      <c r="E42" s="167">
        <v>34000</v>
      </c>
      <c r="F42" s="168">
        <v>1234.6590000000001</v>
      </c>
      <c r="G42" s="169">
        <v>9.64689E-3</v>
      </c>
      <c r="H42" s="12"/>
      <c r="J42" s="14"/>
    </row>
    <row r="43" spans="1:10" ht="25.5" x14ac:dyDescent="0.2">
      <c r="A43" s="165">
        <v>37</v>
      </c>
      <c r="B43" s="166" t="s">
        <v>355</v>
      </c>
      <c r="C43" s="166" t="s">
        <v>356</v>
      </c>
      <c r="D43" s="166" t="s">
        <v>213</v>
      </c>
      <c r="E43" s="167">
        <v>104000</v>
      </c>
      <c r="F43" s="168">
        <v>1233.1279999999999</v>
      </c>
      <c r="G43" s="169">
        <v>9.6349299999999999E-3</v>
      </c>
      <c r="H43" s="12"/>
      <c r="J43" s="14"/>
    </row>
    <row r="44" spans="1:10" x14ac:dyDescent="0.2">
      <c r="A44" s="165">
        <v>38</v>
      </c>
      <c r="B44" s="166" t="s">
        <v>199</v>
      </c>
      <c r="C44" s="166" t="s">
        <v>200</v>
      </c>
      <c r="D44" s="166" t="s">
        <v>47</v>
      </c>
      <c r="E44" s="167">
        <v>722000</v>
      </c>
      <c r="F44" s="168">
        <v>1170.001</v>
      </c>
      <c r="G44" s="169">
        <v>9.1416899999999992E-3</v>
      </c>
      <c r="H44" s="12"/>
      <c r="J44" s="14"/>
    </row>
    <row r="45" spans="1:10" x14ac:dyDescent="0.2">
      <c r="A45" s="165">
        <v>39</v>
      </c>
      <c r="B45" s="166" t="s">
        <v>361</v>
      </c>
      <c r="C45" s="166" t="s">
        <v>362</v>
      </c>
      <c r="D45" s="166" t="s">
        <v>110</v>
      </c>
      <c r="E45" s="167">
        <v>690000</v>
      </c>
      <c r="F45" s="168">
        <v>1153.68</v>
      </c>
      <c r="G45" s="169">
        <v>9.0141700000000002E-3</v>
      </c>
      <c r="H45" s="12"/>
      <c r="J45" s="14"/>
    </row>
    <row r="46" spans="1:10" ht="25.5" x14ac:dyDescent="0.2">
      <c r="A46" s="165">
        <v>40</v>
      </c>
      <c r="B46" s="166" t="s">
        <v>409</v>
      </c>
      <c r="C46" s="166" t="s">
        <v>410</v>
      </c>
      <c r="D46" s="166" t="s">
        <v>213</v>
      </c>
      <c r="E46" s="167">
        <v>53410</v>
      </c>
      <c r="F46" s="168">
        <v>1142.840475</v>
      </c>
      <c r="G46" s="169">
        <v>8.9294800000000001E-3</v>
      </c>
      <c r="H46" s="12"/>
      <c r="J46" s="14"/>
    </row>
    <row r="47" spans="1:10" x14ac:dyDescent="0.2">
      <c r="A47" s="165">
        <v>41</v>
      </c>
      <c r="B47" s="166" t="s">
        <v>264</v>
      </c>
      <c r="C47" s="166" t="s">
        <v>265</v>
      </c>
      <c r="D47" s="166" t="s">
        <v>233</v>
      </c>
      <c r="E47" s="167">
        <v>22302</v>
      </c>
      <c r="F47" s="168">
        <v>1108.6324199999999</v>
      </c>
      <c r="G47" s="169">
        <v>8.6622000000000001E-3</v>
      </c>
      <c r="H47" s="12"/>
      <c r="J47" s="14"/>
    </row>
    <row r="48" spans="1:10" x14ac:dyDescent="0.2">
      <c r="A48" s="165">
        <v>42</v>
      </c>
      <c r="B48" s="166" t="s">
        <v>245</v>
      </c>
      <c r="C48" s="166" t="s">
        <v>246</v>
      </c>
      <c r="D48" s="166" t="s">
        <v>247</v>
      </c>
      <c r="E48" s="167">
        <v>117000</v>
      </c>
      <c r="F48" s="168">
        <v>1074.2355</v>
      </c>
      <c r="G48" s="169">
        <v>8.3934400000000003E-3</v>
      </c>
      <c r="H48" s="12"/>
      <c r="J48" s="14"/>
    </row>
    <row r="49" spans="1:10" ht="25.5" x14ac:dyDescent="0.2">
      <c r="A49" s="165">
        <v>43</v>
      </c>
      <c r="B49" s="166" t="s">
        <v>363</v>
      </c>
      <c r="C49" s="166" t="s">
        <v>364</v>
      </c>
      <c r="D49" s="166" t="s">
        <v>213</v>
      </c>
      <c r="E49" s="167">
        <v>18000</v>
      </c>
      <c r="F49" s="168">
        <v>1042.5329999999999</v>
      </c>
      <c r="G49" s="169">
        <v>8.1457300000000003E-3</v>
      </c>
      <c r="H49" s="12"/>
      <c r="J49" s="14"/>
    </row>
    <row r="50" spans="1:10" x14ac:dyDescent="0.2">
      <c r="A50" s="165">
        <v>44</v>
      </c>
      <c r="B50" s="166" t="s">
        <v>357</v>
      </c>
      <c r="C50" s="166" t="s">
        <v>358</v>
      </c>
      <c r="D50" s="166" t="s">
        <v>47</v>
      </c>
      <c r="E50" s="167">
        <v>865000</v>
      </c>
      <c r="F50" s="168">
        <v>1020.7</v>
      </c>
      <c r="G50" s="169">
        <v>7.9751400000000004E-3</v>
      </c>
      <c r="H50" s="12"/>
      <c r="J50" s="14"/>
    </row>
    <row r="51" spans="1:10" ht="25.5" x14ac:dyDescent="0.2">
      <c r="A51" s="165">
        <v>45</v>
      </c>
      <c r="B51" s="166" t="s">
        <v>493</v>
      </c>
      <c r="C51" s="166" t="s">
        <v>494</v>
      </c>
      <c r="D51" s="166" t="s">
        <v>495</v>
      </c>
      <c r="E51" s="167">
        <v>92000</v>
      </c>
      <c r="F51" s="168">
        <v>975.43</v>
      </c>
      <c r="G51" s="169">
        <v>7.6214300000000002E-3</v>
      </c>
      <c r="H51" s="12"/>
      <c r="J51" s="14"/>
    </row>
    <row r="52" spans="1:10" ht="25.5" x14ac:dyDescent="0.2">
      <c r="A52" s="165">
        <v>46</v>
      </c>
      <c r="B52" s="166" t="s">
        <v>828</v>
      </c>
      <c r="C52" s="166" t="s">
        <v>829</v>
      </c>
      <c r="D52" s="166" t="s">
        <v>213</v>
      </c>
      <c r="E52" s="167">
        <v>79880</v>
      </c>
      <c r="F52" s="168">
        <v>920.33741999999995</v>
      </c>
      <c r="G52" s="169">
        <v>7.1909699999999997E-3</v>
      </c>
      <c r="H52" s="12"/>
      <c r="J52" s="14"/>
    </row>
    <row r="53" spans="1:10" x14ac:dyDescent="0.2">
      <c r="A53" s="165">
        <v>47</v>
      </c>
      <c r="B53" s="166" t="s">
        <v>78</v>
      </c>
      <c r="C53" s="166" t="s">
        <v>79</v>
      </c>
      <c r="D53" s="166" t="s">
        <v>34</v>
      </c>
      <c r="E53" s="167">
        <v>25000</v>
      </c>
      <c r="F53" s="168">
        <v>887.82500000000005</v>
      </c>
      <c r="G53" s="169">
        <v>6.9369399999999999E-3</v>
      </c>
      <c r="H53" s="12"/>
      <c r="J53" s="14"/>
    </row>
    <row r="54" spans="1:10" x14ac:dyDescent="0.2">
      <c r="A54" s="165">
        <v>48</v>
      </c>
      <c r="B54" s="166" t="s">
        <v>830</v>
      </c>
      <c r="C54" s="166" t="s">
        <v>831</v>
      </c>
      <c r="D54" s="166" t="s">
        <v>66</v>
      </c>
      <c r="E54" s="167">
        <v>65000</v>
      </c>
      <c r="F54" s="168">
        <v>887.54250000000002</v>
      </c>
      <c r="G54" s="169">
        <v>6.9347300000000001E-3</v>
      </c>
      <c r="H54" s="12"/>
      <c r="J54" s="14"/>
    </row>
    <row r="55" spans="1:10" x14ac:dyDescent="0.2">
      <c r="A55" s="165">
        <v>49</v>
      </c>
      <c r="B55" s="166" t="s">
        <v>85</v>
      </c>
      <c r="C55" s="166" t="s">
        <v>86</v>
      </c>
      <c r="D55" s="166" t="s">
        <v>11</v>
      </c>
      <c r="E55" s="167">
        <v>126172</v>
      </c>
      <c r="F55" s="168">
        <v>885.53818200000001</v>
      </c>
      <c r="G55" s="169">
        <v>6.9190700000000003E-3</v>
      </c>
      <c r="H55" s="12"/>
      <c r="J55" s="14"/>
    </row>
    <row r="56" spans="1:10" x14ac:dyDescent="0.2">
      <c r="A56" s="165">
        <v>50</v>
      </c>
      <c r="B56" s="166" t="s">
        <v>387</v>
      </c>
      <c r="C56" s="166" t="s">
        <v>388</v>
      </c>
      <c r="D56" s="166" t="s">
        <v>47</v>
      </c>
      <c r="E56" s="167">
        <v>60000</v>
      </c>
      <c r="F56" s="168">
        <v>877.11</v>
      </c>
      <c r="G56" s="169">
        <v>6.8532200000000001E-3</v>
      </c>
      <c r="H56" s="12"/>
      <c r="J56" s="14"/>
    </row>
    <row r="57" spans="1:10" x14ac:dyDescent="0.2">
      <c r="A57" s="165">
        <v>51</v>
      </c>
      <c r="B57" s="166" t="s">
        <v>227</v>
      </c>
      <c r="C57" s="166" t="s">
        <v>228</v>
      </c>
      <c r="D57" s="166" t="s">
        <v>34</v>
      </c>
      <c r="E57" s="167">
        <v>12000</v>
      </c>
      <c r="F57" s="168">
        <v>808.99800000000005</v>
      </c>
      <c r="G57" s="169">
        <v>6.3210300000000001E-3</v>
      </c>
      <c r="H57" s="12"/>
      <c r="J57" s="14"/>
    </row>
    <row r="58" spans="1:10" x14ac:dyDescent="0.2">
      <c r="A58" s="165">
        <v>52</v>
      </c>
      <c r="B58" s="166" t="s">
        <v>338</v>
      </c>
      <c r="C58" s="166" t="s">
        <v>339</v>
      </c>
      <c r="D58" s="166" t="s">
        <v>207</v>
      </c>
      <c r="E58" s="167">
        <v>439890</v>
      </c>
      <c r="F58" s="168">
        <v>788.06293500000004</v>
      </c>
      <c r="G58" s="169">
        <v>6.15746E-3</v>
      </c>
      <c r="H58" s="12"/>
      <c r="J58" s="14"/>
    </row>
    <row r="59" spans="1:10" x14ac:dyDescent="0.2">
      <c r="A59" s="165">
        <v>53</v>
      </c>
      <c r="B59" s="166" t="s">
        <v>256</v>
      </c>
      <c r="C59" s="166" t="s">
        <v>257</v>
      </c>
      <c r="D59" s="166" t="s">
        <v>47</v>
      </c>
      <c r="E59" s="167">
        <v>476239</v>
      </c>
      <c r="F59" s="168">
        <v>762.69675849999999</v>
      </c>
      <c r="G59" s="169">
        <v>5.9592600000000001E-3</v>
      </c>
      <c r="H59" s="12"/>
      <c r="J59" s="14"/>
    </row>
    <row r="60" spans="1:10" x14ac:dyDescent="0.2">
      <c r="A60" s="165">
        <v>54</v>
      </c>
      <c r="B60" s="166" t="s">
        <v>745</v>
      </c>
      <c r="C60" s="166" t="s">
        <v>746</v>
      </c>
      <c r="D60" s="166" t="s">
        <v>66</v>
      </c>
      <c r="E60" s="167">
        <v>26000</v>
      </c>
      <c r="F60" s="168">
        <v>749.11199999999997</v>
      </c>
      <c r="G60" s="169">
        <v>5.8531199999999999E-3</v>
      </c>
      <c r="H60" s="12"/>
      <c r="J60" s="14"/>
    </row>
    <row r="61" spans="1:10" x14ac:dyDescent="0.2">
      <c r="A61" s="165">
        <v>55</v>
      </c>
      <c r="B61" s="166" t="s">
        <v>720</v>
      </c>
      <c r="C61" s="166" t="s">
        <v>721</v>
      </c>
      <c r="D61" s="166" t="s">
        <v>282</v>
      </c>
      <c r="E61" s="167">
        <v>14000</v>
      </c>
      <c r="F61" s="168">
        <v>725.17200000000003</v>
      </c>
      <c r="G61" s="169">
        <v>5.6660599999999997E-3</v>
      </c>
      <c r="H61" s="12"/>
      <c r="J61" s="14"/>
    </row>
    <row r="62" spans="1:10" x14ac:dyDescent="0.2">
      <c r="A62" s="165">
        <v>56</v>
      </c>
      <c r="B62" s="166" t="s">
        <v>759</v>
      </c>
      <c r="C62" s="166" t="s">
        <v>760</v>
      </c>
      <c r="D62" s="166" t="s">
        <v>282</v>
      </c>
      <c r="E62" s="167">
        <v>30000</v>
      </c>
      <c r="F62" s="168">
        <v>706.47</v>
      </c>
      <c r="G62" s="169">
        <v>5.5199400000000001E-3</v>
      </c>
      <c r="H62" s="12"/>
      <c r="J62" s="14"/>
    </row>
    <row r="63" spans="1:10" x14ac:dyDescent="0.2">
      <c r="A63" s="165">
        <v>57</v>
      </c>
      <c r="B63" s="166" t="s">
        <v>115</v>
      </c>
      <c r="C63" s="166" t="s">
        <v>116</v>
      </c>
      <c r="D63" s="166" t="s">
        <v>55</v>
      </c>
      <c r="E63" s="167">
        <v>38000</v>
      </c>
      <c r="F63" s="168">
        <v>691.46699999999998</v>
      </c>
      <c r="G63" s="169">
        <v>5.4027099999999998E-3</v>
      </c>
      <c r="H63" s="12"/>
      <c r="J63" s="14"/>
    </row>
    <row r="64" spans="1:10" x14ac:dyDescent="0.2">
      <c r="A64" s="165">
        <v>58</v>
      </c>
      <c r="B64" s="166" t="s">
        <v>367</v>
      </c>
      <c r="C64" s="166" t="s">
        <v>368</v>
      </c>
      <c r="D64" s="166" t="s">
        <v>369</v>
      </c>
      <c r="E64" s="167">
        <v>159000</v>
      </c>
      <c r="F64" s="168">
        <v>678.05550000000005</v>
      </c>
      <c r="G64" s="169">
        <v>5.2979200000000002E-3</v>
      </c>
      <c r="H64" s="12"/>
      <c r="J64" s="14"/>
    </row>
    <row r="65" spans="1:10" ht="25.5" x14ac:dyDescent="0.2">
      <c r="A65" s="165">
        <v>59</v>
      </c>
      <c r="B65" s="166" t="s">
        <v>95</v>
      </c>
      <c r="C65" s="166" t="s">
        <v>96</v>
      </c>
      <c r="D65" s="166" t="s">
        <v>97</v>
      </c>
      <c r="E65" s="167">
        <v>47000</v>
      </c>
      <c r="F65" s="168">
        <v>675.57799999999997</v>
      </c>
      <c r="G65" s="169">
        <v>5.2785699999999998E-3</v>
      </c>
      <c r="H65" s="12"/>
      <c r="J65" s="14"/>
    </row>
    <row r="66" spans="1:10" ht="25.5" x14ac:dyDescent="0.2">
      <c r="A66" s="165">
        <v>60</v>
      </c>
      <c r="B66" s="166" t="s">
        <v>743</v>
      </c>
      <c r="C66" s="166" t="s">
        <v>744</v>
      </c>
      <c r="D66" s="166" t="s">
        <v>309</v>
      </c>
      <c r="E66" s="167">
        <v>50000</v>
      </c>
      <c r="F66" s="168">
        <v>653.20000000000005</v>
      </c>
      <c r="G66" s="169">
        <v>5.10372E-3</v>
      </c>
      <c r="H66" s="12"/>
      <c r="J66" s="14"/>
    </row>
    <row r="67" spans="1:10" x14ac:dyDescent="0.2">
      <c r="A67" s="165">
        <v>61</v>
      </c>
      <c r="B67" s="166" t="s">
        <v>236</v>
      </c>
      <c r="C67" s="166" t="s">
        <v>237</v>
      </c>
      <c r="D67" s="166" t="s">
        <v>14</v>
      </c>
      <c r="E67" s="167">
        <v>120000</v>
      </c>
      <c r="F67" s="168">
        <v>644.82000000000005</v>
      </c>
      <c r="G67" s="169">
        <v>5.0382400000000003E-3</v>
      </c>
      <c r="H67" s="12"/>
      <c r="J67" s="14"/>
    </row>
    <row r="68" spans="1:10" x14ac:dyDescent="0.2">
      <c r="A68" s="165">
        <v>62</v>
      </c>
      <c r="B68" s="166" t="s">
        <v>741</v>
      </c>
      <c r="C68" s="166" t="s">
        <v>742</v>
      </c>
      <c r="D68" s="166" t="s">
        <v>233</v>
      </c>
      <c r="E68" s="167">
        <v>33000</v>
      </c>
      <c r="F68" s="168">
        <v>632.84100000000001</v>
      </c>
      <c r="G68" s="169">
        <v>4.9446400000000001E-3</v>
      </c>
      <c r="H68" s="12"/>
      <c r="J68" s="14"/>
    </row>
    <row r="69" spans="1:10" x14ac:dyDescent="0.2">
      <c r="A69" s="165">
        <v>63</v>
      </c>
      <c r="B69" s="166" t="s">
        <v>832</v>
      </c>
      <c r="C69" s="166" t="s">
        <v>833</v>
      </c>
      <c r="D69" s="166" t="s">
        <v>282</v>
      </c>
      <c r="E69" s="167">
        <v>35000</v>
      </c>
      <c r="F69" s="168">
        <v>613.8125</v>
      </c>
      <c r="G69" s="169">
        <v>4.7959700000000001E-3</v>
      </c>
      <c r="H69" s="12"/>
      <c r="J69" s="14"/>
    </row>
    <row r="70" spans="1:10" x14ac:dyDescent="0.2">
      <c r="A70" s="165">
        <v>64</v>
      </c>
      <c r="B70" s="166" t="s">
        <v>568</v>
      </c>
      <c r="C70" s="166" t="s">
        <v>569</v>
      </c>
      <c r="D70" s="166" t="s">
        <v>268</v>
      </c>
      <c r="E70" s="167">
        <v>52000</v>
      </c>
      <c r="F70" s="168">
        <v>602.88800000000003</v>
      </c>
      <c r="G70" s="169">
        <v>4.7106099999999996E-3</v>
      </c>
      <c r="H70" s="12"/>
      <c r="J70" s="14"/>
    </row>
    <row r="71" spans="1:10" x14ac:dyDescent="0.2">
      <c r="A71" s="165">
        <v>65</v>
      </c>
      <c r="B71" s="166" t="s">
        <v>100</v>
      </c>
      <c r="C71" s="166" t="s">
        <v>101</v>
      </c>
      <c r="D71" s="166" t="s">
        <v>102</v>
      </c>
      <c r="E71" s="167">
        <v>12000</v>
      </c>
      <c r="F71" s="168">
        <v>508.98</v>
      </c>
      <c r="G71" s="169">
        <v>3.9768700000000004E-3</v>
      </c>
      <c r="H71" s="12"/>
      <c r="J71" s="14"/>
    </row>
    <row r="72" spans="1:10" ht="25.5" x14ac:dyDescent="0.2">
      <c r="A72" s="165">
        <v>66</v>
      </c>
      <c r="B72" s="166" t="s">
        <v>517</v>
      </c>
      <c r="C72" s="166" t="s">
        <v>518</v>
      </c>
      <c r="D72" s="166" t="s">
        <v>213</v>
      </c>
      <c r="E72" s="167">
        <v>75951</v>
      </c>
      <c r="F72" s="168">
        <v>468.84552300000001</v>
      </c>
      <c r="G72" s="169">
        <v>3.6632800000000001E-3</v>
      </c>
      <c r="H72" s="12"/>
      <c r="J72" s="14"/>
    </row>
    <row r="73" spans="1:10" x14ac:dyDescent="0.2">
      <c r="A73" s="165">
        <v>67</v>
      </c>
      <c r="B73" s="166" t="s">
        <v>435</v>
      </c>
      <c r="C73" s="166" t="s">
        <v>436</v>
      </c>
      <c r="D73" s="166" t="s">
        <v>74</v>
      </c>
      <c r="E73" s="167">
        <v>61000</v>
      </c>
      <c r="F73" s="168">
        <v>443.59199999999998</v>
      </c>
      <c r="G73" s="169">
        <v>3.4659600000000001E-3</v>
      </c>
      <c r="H73" s="12"/>
      <c r="J73" s="14"/>
    </row>
    <row r="74" spans="1:10" x14ac:dyDescent="0.2">
      <c r="A74" s="165">
        <v>68</v>
      </c>
      <c r="B74" s="166" t="s">
        <v>433</v>
      </c>
      <c r="C74" s="166" t="s">
        <v>434</v>
      </c>
      <c r="D74" s="166" t="s">
        <v>250</v>
      </c>
      <c r="E74" s="167">
        <v>26000</v>
      </c>
      <c r="F74" s="168">
        <v>377.37700000000001</v>
      </c>
      <c r="G74" s="169">
        <v>2.9486E-3</v>
      </c>
      <c r="H74" s="12"/>
      <c r="J74" s="14"/>
    </row>
    <row r="75" spans="1:10" ht="25.5" x14ac:dyDescent="0.2">
      <c r="A75" s="165">
        <v>69</v>
      </c>
      <c r="B75" s="166" t="s">
        <v>139</v>
      </c>
      <c r="C75" s="166" t="s">
        <v>140</v>
      </c>
      <c r="D75" s="166" t="s">
        <v>26</v>
      </c>
      <c r="E75" s="167">
        <v>21069</v>
      </c>
      <c r="F75" s="168">
        <v>374.12223299999999</v>
      </c>
      <c r="G75" s="169">
        <v>2.9231700000000001E-3</v>
      </c>
      <c r="H75" s="12"/>
      <c r="J75" s="14"/>
    </row>
    <row r="76" spans="1:10" ht="25.5" x14ac:dyDescent="0.2">
      <c r="A76" s="165">
        <v>70</v>
      </c>
      <c r="B76" s="166" t="s">
        <v>243</v>
      </c>
      <c r="C76" s="166" t="s">
        <v>244</v>
      </c>
      <c r="D76" s="166" t="s">
        <v>213</v>
      </c>
      <c r="E76" s="167">
        <v>7000</v>
      </c>
      <c r="F76" s="168">
        <v>336.73149999999998</v>
      </c>
      <c r="G76" s="169">
        <v>2.63102E-3</v>
      </c>
      <c r="H76" s="12"/>
      <c r="J76" s="14"/>
    </row>
    <row r="77" spans="1:10" ht="25.5" x14ac:dyDescent="0.2">
      <c r="A77" s="165">
        <v>71</v>
      </c>
      <c r="B77" s="166" t="s">
        <v>314</v>
      </c>
      <c r="C77" s="166" t="s">
        <v>315</v>
      </c>
      <c r="D77" s="166" t="s">
        <v>309</v>
      </c>
      <c r="E77" s="167">
        <v>7000</v>
      </c>
      <c r="F77" s="168">
        <v>223.11799999999999</v>
      </c>
      <c r="G77" s="169">
        <v>1.7433100000000001E-3</v>
      </c>
      <c r="H77" s="12"/>
      <c r="J77" s="14"/>
    </row>
    <row r="78" spans="1:10" x14ac:dyDescent="0.2">
      <c r="A78" s="163"/>
      <c r="B78" s="163"/>
      <c r="C78" s="164" t="s">
        <v>150</v>
      </c>
      <c r="D78" s="163"/>
      <c r="E78" s="163" t="s">
        <v>151</v>
      </c>
      <c r="F78" s="170">
        <f>SUM(F7:F77)</f>
        <v>121717.49878149995</v>
      </c>
      <c r="G78" s="171">
        <f>SUM(G7:G77)</f>
        <v>0.95102829000000011</v>
      </c>
      <c r="H78" s="12"/>
      <c r="J78" s="14"/>
    </row>
    <row r="79" spans="1:10" x14ac:dyDescent="0.2">
      <c r="A79" s="163"/>
      <c r="B79" s="163"/>
      <c r="C79" s="172"/>
      <c r="D79" s="163"/>
      <c r="E79" s="163"/>
      <c r="F79" s="173"/>
      <c r="G79" s="173"/>
      <c r="H79" s="12"/>
      <c r="J79" s="14"/>
    </row>
    <row r="80" spans="1:10" x14ac:dyDescent="0.2">
      <c r="A80" s="163"/>
      <c r="B80" s="163"/>
      <c r="C80" s="164" t="s">
        <v>152</v>
      </c>
      <c r="D80" s="163"/>
      <c r="E80" s="163"/>
      <c r="F80" s="163"/>
      <c r="G80" s="163"/>
      <c r="H80" s="12"/>
      <c r="J80" s="14"/>
    </row>
    <row r="81" spans="1:10" x14ac:dyDescent="0.2">
      <c r="A81" s="163"/>
      <c r="B81" s="163"/>
      <c r="C81" s="164" t="s">
        <v>150</v>
      </c>
      <c r="D81" s="163"/>
      <c r="E81" s="163" t="s">
        <v>151</v>
      </c>
      <c r="F81" s="174" t="s">
        <v>153</v>
      </c>
      <c r="G81" s="171">
        <v>0</v>
      </c>
      <c r="H81" s="12"/>
      <c r="J81" s="14"/>
    </row>
    <row r="82" spans="1:10" x14ac:dyDescent="0.2">
      <c r="A82" s="163"/>
      <c r="B82" s="163"/>
      <c r="C82" s="172"/>
      <c r="D82" s="163"/>
      <c r="E82" s="163"/>
      <c r="F82" s="173"/>
      <c r="G82" s="173"/>
      <c r="H82" s="12"/>
      <c r="J82" s="14"/>
    </row>
    <row r="83" spans="1:10" x14ac:dyDescent="0.2">
      <c r="A83" s="163"/>
      <c r="B83" s="163"/>
      <c r="C83" s="164" t="s">
        <v>154</v>
      </c>
      <c r="D83" s="163"/>
      <c r="E83" s="163"/>
      <c r="F83" s="163"/>
      <c r="G83" s="163"/>
      <c r="H83" s="12"/>
      <c r="J83" s="14"/>
    </row>
    <row r="84" spans="1:10" x14ac:dyDescent="0.2">
      <c r="A84" s="165">
        <v>1</v>
      </c>
      <c r="B84" s="166" t="s">
        <v>588</v>
      </c>
      <c r="C84" s="166" t="s">
        <v>888</v>
      </c>
      <c r="D84" s="166" t="s">
        <v>250</v>
      </c>
      <c r="E84" s="167">
        <v>374002</v>
      </c>
      <c r="F84" s="168">
        <v>16.194286600000002</v>
      </c>
      <c r="G84" s="169">
        <v>1.2653E-4</v>
      </c>
      <c r="H84" s="12"/>
      <c r="J84" s="14"/>
    </row>
    <row r="85" spans="1:10" x14ac:dyDescent="0.2">
      <c r="A85" s="165">
        <v>2</v>
      </c>
      <c r="B85" s="166" t="s">
        <v>774</v>
      </c>
      <c r="C85" s="166" t="s">
        <v>1194</v>
      </c>
      <c r="D85" s="166"/>
      <c r="E85" s="167">
        <v>200000</v>
      </c>
      <c r="F85" s="168">
        <v>1.9999999999999999E-6</v>
      </c>
      <c r="G85" s="175" t="s">
        <v>149</v>
      </c>
      <c r="H85" s="12"/>
      <c r="J85" s="14"/>
    </row>
    <row r="86" spans="1:10" x14ac:dyDescent="0.2">
      <c r="A86" s="163"/>
      <c r="B86" s="163"/>
      <c r="C86" s="164" t="s">
        <v>150</v>
      </c>
      <c r="D86" s="163"/>
      <c r="E86" s="163" t="s">
        <v>151</v>
      </c>
      <c r="F86" s="170">
        <f>SUM(F84:F85)</f>
        <v>16.1942886</v>
      </c>
      <c r="G86" s="171">
        <f>G84</f>
        <v>1.2653E-4</v>
      </c>
      <c r="H86" s="12"/>
      <c r="J86" s="14"/>
    </row>
    <row r="87" spans="1:10" x14ac:dyDescent="0.2">
      <c r="A87" s="163"/>
      <c r="B87" s="163"/>
      <c r="C87" s="172"/>
      <c r="D87" s="163"/>
      <c r="E87" s="163"/>
      <c r="F87" s="173"/>
      <c r="G87" s="173"/>
      <c r="H87" s="12"/>
      <c r="J87" s="14"/>
    </row>
    <row r="88" spans="1:10" x14ac:dyDescent="0.2">
      <c r="A88" s="163"/>
      <c r="B88" s="163"/>
      <c r="C88" s="164" t="s">
        <v>155</v>
      </c>
      <c r="D88" s="163"/>
      <c r="E88" s="163"/>
      <c r="F88" s="163"/>
      <c r="G88" s="163"/>
      <c r="H88" s="12"/>
      <c r="J88" s="14"/>
    </row>
    <row r="89" spans="1:10" x14ac:dyDescent="0.2">
      <c r="A89" s="163"/>
      <c r="B89" s="163"/>
      <c r="C89" s="164" t="s">
        <v>150</v>
      </c>
      <c r="D89" s="163"/>
      <c r="E89" s="163" t="s">
        <v>151</v>
      </c>
      <c r="F89" s="174" t="s">
        <v>153</v>
      </c>
      <c r="G89" s="171">
        <v>0</v>
      </c>
      <c r="H89" s="12"/>
      <c r="J89" s="14"/>
    </row>
    <row r="90" spans="1:10" x14ac:dyDescent="0.2">
      <c r="A90" s="163"/>
      <c r="B90" s="163"/>
      <c r="C90" s="172"/>
      <c r="D90" s="163"/>
      <c r="E90" s="163"/>
      <c r="F90" s="173"/>
      <c r="G90" s="173"/>
      <c r="H90" s="12"/>
      <c r="J90" s="14"/>
    </row>
    <row r="91" spans="1:10" x14ac:dyDescent="0.2">
      <c r="A91" s="163"/>
      <c r="B91" s="163"/>
      <c r="C91" s="164" t="s">
        <v>156</v>
      </c>
      <c r="D91" s="163"/>
      <c r="E91" s="163"/>
      <c r="F91" s="173"/>
      <c r="G91" s="173"/>
      <c r="H91" s="12"/>
      <c r="J91" s="14"/>
    </row>
    <row r="92" spans="1:10" x14ac:dyDescent="0.2">
      <c r="A92" s="163"/>
      <c r="B92" s="163"/>
      <c r="C92" s="164" t="s">
        <v>150</v>
      </c>
      <c r="D92" s="163"/>
      <c r="E92" s="163" t="s">
        <v>151</v>
      </c>
      <c r="F92" s="174" t="s">
        <v>153</v>
      </c>
      <c r="G92" s="171">
        <v>0</v>
      </c>
      <c r="H92" s="12"/>
      <c r="J92" s="14"/>
    </row>
    <row r="93" spans="1:10" x14ac:dyDescent="0.2">
      <c r="A93" s="163"/>
      <c r="B93" s="163"/>
      <c r="C93" s="172"/>
      <c r="D93" s="163"/>
      <c r="E93" s="163"/>
      <c r="F93" s="173"/>
      <c r="G93" s="173"/>
      <c r="H93" s="12"/>
      <c r="J93" s="14"/>
    </row>
    <row r="94" spans="1:10" x14ac:dyDescent="0.2">
      <c r="A94" s="163"/>
      <c r="B94" s="163"/>
      <c r="C94" s="164" t="s">
        <v>157</v>
      </c>
      <c r="D94" s="163"/>
      <c r="E94" s="163"/>
      <c r="F94" s="173"/>
      <c r="G94" s="173"/>
      <c r="H94" s="12"/>
      <c r="J94" s="14"/>
    </row>
    <row r="95" spans="1:10" x14ac:dyDescent="0.2">
      <c r="A95" s="163"/>
      <c r="B95" s="163"/>
      <c r="C95" s="164" t="s">
        <v>150</v>
      </c>
      <c r="D95" s="163"/>
      <c r="E95" s="163" t="s">
        <v>151</v>
      </c>
      <c r="F95" s="174" t="s">
        <v>153</v>
      </c>
      <c r="G95" s="171">
        <v>0</v>
      </c>
      <c r="H95" s="12"/>
      <c r="J95" s="14"/>
    </row>
    <row r="96" spans="1:10" x14ac:dyDescent="0.2">
      <c r="A96" s="163"/>
      <c r="B96" s="163"/>
      <c r="C96" s="172"/>
      <c r="D96" s="163"/>
      <c r="E96" s="163"/>
      <c r="F96" s="173"/>
      <c r="G96" s="173"/>
      <c r="H96" s="12"/>
      <c r="J96" s="14"/>
    </row>
    <row r="97" spans="1:10" x14ac:dyDescent="0.2">
      <c r="A97" s="163"/>
      <c r="B97" s="163"/>
      <c r="C97" s="164" t="s">
        <v>158</v>
      </c>
      <c r="D97" s="163"/>
      <c r="E97" s="163"/>
      <c r="F97" s="170">
        <v>121733.69307009999</v>
      </c>
      <c r="G97" s="171">
        <v>0.95115481999999996</v>
      </c>
      <c r="H97" s="12"/>
      <c r="J97" s="14"/>
    </row>
    <row r="98" spans="1:10" x14ac:dyDescent="0.2">
      <c r="A98" s="163"/>
      <c r="B98" s="163"/>
      <c r="C98" s="172"/>
      <c r="D98" s="163"/>
      <c r="E98" s="163"/>
      <c r="F98" s="173"/>
      <c r="G98" s="173"/>
      <c r="H98" s="12"/>
      <c r="J98" s="14"/>
    </row>
    <row r="99" spans="1:10" x14ac:dyDescent="0.2">
      <c r="A99" s="163"/>
      <c r="B99" s="163"/>
      <c r="C99" s="164" t="s">
        <v>159</v>
      </c>
      <c r="D99" s="163"/>
      <c r="E99" s="163"/>
      <c r="F99" s="173"/>
      <c r="G99" s="173"/>
      <c r="H99" s="12"/>
      <c r="J99" s="14"/>
    </row>
    <row r="100" spans="1:10" ht="25.5" x14ac:dyDescent="0.2">
      <c r="A100" s="163"/>
      <c r="B100" s="163"/>
      <c r="C100" s="164" t="s">
        <v>8</v>
      </c>
      <c r="D100" s="163"/>
      <c r="E100" s="163"/>
      <c r="F100" s="173"/>
      <c r="G100" s="173"/>
      <c r="H100" s="12"/>
      <c r="J100" s="14"/>
    </row>
    <row r="101" spans="1:10" x14ac:dyDescent="0.2">
      <c r="A101" s="163"/>
      <c r="B101" s="163"/>
      <c r="C101" s="164" t="s">
        <v>150</v>
      </c>
      <c r="D101" s="163"/>
      <c r="E101" s="163" t="s">
        <v>151</v>
      </c>
      <c r="F101" s="174" t="s">
        <v>153</v>
      </c>
      <c r="G101" s="171">
        <v>0</v>
      </c>
      <c r="H101" s="12"/>
      <c r="J101" s="14"/>
    </row>
    <row r="102" spans="1:10" x14ac:dyDescent="0.2">
      <c r="A102" s="163"/>
      <c r="B102" s="163"/>
      <c r="C102" s="172"/>
      <c r="D102" s="163"/>
      <c r="E102" s="163"/>
      <c r="F102" s="173"/>
      <c r="G102" s="173"/>
      <c r="H102" s="12"/>
      <c r="J102" s="14"/>
    </row>
    <row r="103" spans="1:10" x14ac:dyDescent="0.2">
      <c r="A103" s="163"/>
      <c r="B103" s="163"/>
      <c r="C103" s="164" t="s">
        <v>160</v>
      </c>
      <c r="D103" s="163"/>
      <c r="E103" s="163"/>
      <c r="F103" s="163"/>
      <c r="G103" s="163"/>
      <c r="H103" s="12"/>
      <c r="J103" s="14"/>
    </row>
    <row r="104" spans="1:10" x14ac:dyDescent="0.2">
      <c r="A104" s="163"/>
      <c r="B104" s="163"/>
      <c r="C104" s="164" t="s">
        <v>150</v>
      </c>
      <c r="D104" s="163"/>
      <c r="E104" s="163" t="s">
        <v>151</v>
      </c>
      <c r="F104" s="174" t="s">
        <v>153</v>
      </c>
      <c r="G104" s="171">
        <v>0</v>
      </c>
      <c r="H104" s="12"/>
      <c r="J104" s="14"/>
    </row>
    <row r="105" spans="1:10" x14ac:dyDescent="0.2">
      <c r="A105" s="163"/>
      <c r="B105" s="163"/>
      <c r="C105" s="172"/>
      <c r="D105" s="163"/>
      <c r="E105" s="163"/>
      <c r="F105" s="173"/>
      <c r="G105" s="173"/>
      <c r="H105" s="12"/>
      <c r="J105" s="14"/>
    </row>
    <row r="106" spans="1:10" x14ac:dyDescent="0.2">
      <c r="A106" s="163"/>
      <c r="B106" s="163"/>
      <c r="C106" s="164" t="s">
        <v>161</v>
      </c>
      <c r="D106" s="163"/>
      <c r="E106" s="163"/>
      <c r="F106" s="163"/>
      <c r="G106" s="163"/>
      <c r="H106" s="12"/>
      <c r="J106" s="14"/>
    </row>
    <row r="107" spans="1:10" x14ac:dyDescent="0.2">
      <c r="A107" s="163"/>
      <c r="B107" s="163"/>
      <c r="C107" s="164" t="s">
        <v>150</v>
      </c>
      <c r="D107" s="163"/>
      <c r="E107" s="163" t="s">
        <v>151</v>
      </c>
      <c r="F107" s="174" t="s">
        <v>153</v>
      </c>
      <c r="G107" s="171">
        <v>0</v>
      </c>
      <c r="H107" s="12"/>
      <c r="J107" s="14"/>
    </row>
    <row r="108" spans="1:10" x14ac:dyDescent="0.2">
      <c r="A108" s="163"/>
      <c r="B108" s="163"/>
      <c r="C108" s="172"/>
      <c r="D108" s="163"/>
      <c r="E108" s="163"/>
      <c r="F108" s="173"/>
      <c r="G108" s="173"/>
      <c r="H108" s="12"/>
      <c r="J108" s="14"/>
    </row>
    <row r="109" spans="1:10" x14ac:dyDescent="0.2">
      <c r="A109" s="163"/>
      <c r="B109" s="163"/>
      <c r="C109" s="164" t="s">
        <v>162</v>
      </c>
      <c r="D109" s="163"/>
      <c r="E109" s="163"/>
      <c r="F109" s="173"/>
      <c r="G109" s="173"/>
      <c r="H109" s="12"/>
      <c r="J109" s="14"/>
    </row>
    <row r="110" spans="1:10" x14ac:dyDescent="0.2">
      <c r="A110" s="163"/>
      <c r="B110" s="163"/>
      <c r="C110" s="164" t="s">
        <v>150</v>
      </c>
      <c r="D110" s="163"/>
      <c r="E110" s="163" t="s">
        <v>151</v>
      </c>
      <c r="F110" s="174" t="s">
        <v>153</v>
      </c>
      <c r="G110" s="171">
        <v>0</v>
      </c>
      <c r="H110" s="12"/>
      <c r="J110" s="14"/>
    </row>
    <row r="111" spans="1:10" x14ac:dyDescent="0.2">
      <c r="A111" s="163"/>
      <c r="B111" s="163"/>
      <c r="C111" s="172"/>
      <c r="D111" s="163"/>
      <c r="E111" s="163"/>
      <c r="F111" s="173"/>
      <c r="G111" s="173"/>
      <c r="H111" s="12"/>
      <c r="J111" s="14"/>
    </row>
    <row r="112" spans="1:10" x14ac:dyDescent="0.2">
      <c r="A112" s="163"/>
      <c r="B112" s="163"/>
      <c r="C112" s="164" t="s">
        <v>163</v>
      </c>
      <c r="D112" s="163"/>
      <c r="E112" s="163"/>
      <c r="F112" s="170">
        <v>0</v>
      </c>
      <c r="G112" s="171">
        <v>0</v>
      </c>
      <c r="H112" s="12"/>
      <c r="J112" s="14"/>
    </row>
    <row r="113" spans="1:10" x14ac:dyDescent="0.2">
      <c r="A113" s="163"/>
      <c r="B113" s="163"/>
      <c r="C113" s="172"/>
      <c r="D113" s="163"/>
      <c r="E113" s="163"/>
      <c r="F113" s="173"/>
      <c r="G113" s="173"/>
      <c r="H113" s="12"/>
      <c r="J113" s="14"/>
    </row>
    <row r="114" spans="1:10" x14ac:dyDescent="0.2">
      <c r="A114" s="163"/>
      <c r="B114" s="163"/>
      <c r="C114" s="164" t="s">
        <v>164</v>
      </c>
      <c r="D114" s="163"/>
      <c r="E114" s="163"/>
      <c r="F114" s="173"/>
      <c r="G114" s="173"/>
      <c r="H114" s="12"/>
      <c r="J114" s="14"/>
    </row>
    <row r="115" spans="1:10" x14ac:dyDescent="0.2">
      <c r="A115" s="163"/>
      <c r="B115" s="163"/>
      <c r="C115" s="164" t="s">
        <v>165</v>
      </c>
      <c r="D115" s="163"/>
      <c r="E115" s="163"/>
      <c r="F115" s="173"/>
      <c r="G115" s="173"/>
      <c r="H115" s="12"/>
      <c r="J115" s="14"/>
    </row>
    <row r="116" spans="1:10" x14ac:dyDescent="0.2">
      <c r="A116" s="163"/>
      <c r="B116" s="163"/>
      <c r="C116" s="164" t="s">
        <v>150</v>
      </c>
      <c r="D116" s="163"/>
      <c r="E116" s="163" t="s">
        <v>151</v>
      </c>
      <c r="F116" s="174" t="s">
        <v>153</v>
      </c>
      <c r="G116" s="171">
        <v>0</v>
      </c>
      <c r="H116" s="12"/>
      <c r="J116" s="14"/>
    </row>
    <row r="117" spans="1:10" x14ac:dyDescent="0.2">
      <c r="A117" s="163"/>
      <c r="B117" s="163"/>
      <c r="C117" s="172"/>
      <c r="D117" s="163"/>
      <c r="E117" s="163"/>
      <c r="F117" s="173"/>
      <c r="G117" s="173"/>
      <c r="H117" s="12"/>
      <c r="J117" s="14"/>
    </row>
    <row r="118" spans="1:10" x14ac:dyDescent="0.2">
      <c r="A118" s="163"/>
      <c r="B118" s="163"/>
      <c r="C118" s="164" t="s">
        <v>166</v>
      </c>
      <c r="D118" s="163"/>
      <c r="E118" s="163"/>
      <c r="F118" s="173"/>
      <c r="G118" s="173"/>
      <c r="H118" s="12"/>
      <c r="J118" s="14"/>
    </row>
    <row r="119" spans="1:10" x14ac:dyDescent="0.2">
      <c r="A119" s="163"/>
      <c r="B119" s="163"/>
      <c r="C119" s="164" t="s">
        <v>150</v>
      </c>
      <c r="D119" s="163"/>
      <c r="E119" s="163" t="s">
        <v>151</v>
      </c>
      <c r="F119" s="174" t="s">
        <v>153</v>
      </c>
      <c r="G119" s="171">
        <v>0</v>
      </c>
      <c r="H119" s="12"/>
      <c r="J119" s="14"/>
    </row>
    <row r="120" spans="1:10" x14ac:dyDescent="0.2">
      <c r="A120" s="163"/>
      <c r="B120" s="163"/>
      <c r="C120" s="172"/>
      <c r="D120" s="163"/>
      <c r="E120" s="163"/>
      <c r="F120" s="173"/>
      <c r="G120" s="173"/>
      <c r="H120" s="12"/>
      <c r="J120" s="14"/>
    </row>
    <row r="121" spans="1:10" x14ac:dyDescent="0.2">
      <c r="A121" s="163"/>
      <c r="B121" s="163"/>
      <c r="C121" s="164" t="s">
        <v>167</v>
      </c>
      <c r="D121" s="163"/>
      <c r="E121" s="163"/>
      <c r="F121" s="173"/>
      <c r="G121" s="173"/>
      <c r="H121" s="12"/>
      <c r="J121" s="14"/>
    </row>
    <row r="122" spans="1:10" x14ac:dyDescent="0.2">
      <c r="A122" s="163"/>
      <c r="B122" s="163"/>
      <c r="C122" s="164" t="s">
        <v>150</v>
      </c>
      <c r="D122" s="163"/>
      <c r="E122" s="163" t="s">
        <v>151</v>
      </c>
      <c r="F122" s="174" t="s">
        <v>153</v>
      </c>
      <c r="G122" s="171">
        <v>0</v>
      </c>
      <c r="H122" s="12"/>
      <c r="J122" s="14"/>
    </row>
    <row r="123" spans="1:10" x14ac:dyDescent="0.2">
      <c r="A123" s="163"/>
      <c r="B123" s="163"/>
      <c r="C123" s="172"/>
      <c r="D123" s="163"/>
      <c r="E123" s="163"/>
      <c r="F123" s="173"/>
      <c r="G123" s="173"/>
      <c r="H123" s="12"/>
      <c r="J123" s="14"/>
    </row>
    <row r="124" spans="1:10" x14ac:dyDescent="0.2">
      <c r="A124" s="163"/>
      <c r="B124" s="163"/>
      <c r="C124" s="164" t="s">
        <v>168</v>
      </c>
      <c r="D124" s="163"/>
      <c r="E124" s="163"/>
      <c r="F124" s="173"/>
      <c r="G124" s="173"/>
      <c r="H124" s="12"/>
      <c r="J124" s="14"/>
    </row>
    <row r="125" spans="1:10" x14ac:dyDescent="0.2">
      <c r="A125" s="165">
        <v>1</v>
      </c>
      <c r="B125" s="166"/>
      <c r="C125" s="166" t="s">
        <v>169</v>
      </c>
      <c r="D125" s="166"/>
      <c r="E125" s="175"/>
      <c r="F125" s="168">
        <v>4200.2282870890003</v>
      </c>
      <c r="G125" s="169">
        <v>3.2818090000000001E-2</v>
      </c>
      <c r="H125" s="176">
        <v>6.6416448321270405</v>
      </c>
      <c r="J125" s="14"/>
    </row>
    <row r="126" spans="1:10" x14ac:dyDescent="0.2">
      <c r="A126" s="163"/>
      <c r="B126" s="163"/>
      <c r="C126" s="164" t="s">
        <v>150</v>
      </c>
      <c r="D126" s="163"/>
      <c r="E126" s="163" t="s">
        <v>151</v>
      </c>
      <c r="F126" s="170">
        <v>4200.2282870890003</v>
      </c>
      <c r="G126" s="171">
        <v>3.2818090000000001E-2</v>
      </c>
      <c r="H126" s="12"/>
      <c r="J126" s="14"/>
    </row>
    <row r="127" spans="1:10" x14ac:dyDescent="0.2">
      <c r="A127" s="163"/>
      <c r="B127" s="163"/>
      <c r="C127" s="172"/>
      <c r="D127" s="163"/>
      <c r="E127" s="163"/>
      <c r="F127" s="173"/>
      <c r="G127" s="173"/>
      <c r="H127" s="12"/>
      <c r="J127" s="14"/>
    </row>
    <row r="128" spans="1:10" x14ac:dyDescent="0.2">
      <c r="A128" s="163"/>
      <c r="B128" s="163"/>
      <c r="C128" s="164" t="s">
        <v>170</v>
      </c>
      <c r="D128" s="163"/>
      <c r="E128" s="163"/>
      <c r="F128" s="170">
        <v>4200.2282870890003</v>
      </c>
      <c r="G128" s="171">
        <v>3.2818090000000001E-2</v>
      </c>
      <c r="H128" s="12"/>
      <c r="J128" s="14"/>
    </row>
    <row r="129" spans="1:10" x14ac:dyDescent="0.2">
      <c r="A129" s="163"/>
      <c r="B129" s="163"/>
      <c r="C129" s="173"/>
      <c r="D129" s="163"/>
      <c r="E129" s="163"/>
      <c r="F129" s="163"/>
      <c r="G129" s="163"/>
      <c r="H129" s="12"/>
      <c r="J129" s="14"/>
    </row>
    <row r="130" spans="1:10" x14ac:dyDescent="0.2">
      <c r="A130" s="163"/>
      <c r="B130" s="163"/>
      <c r="C130" s="164" t="s">
        <v>171</v>
      </c>
      <c r="D130" s="163"/>
      <c r="E130" s="163"/>
      <c r="F130" s="163"/>
      <c r="G130" s="163"/>
      <c r="H130" s="12"/>
      <c r="J130" s="14"/>
    </row>
    <row r="131" spans="1:10" x14ac:dyDescent="0.2">
      <c r="A131" s="163"/>
      <c r="B131" s="163"/>
      <c r="C131" s="164" t="s">
        <v>172</v>
      </c>
      <c r="D131" s="163"/>
      <c r="E131" s="163"/>
      <c r="F131" s="163"/>
      <c r="G131" s="163"/>
      <c r="H131" s="12"/>
      <c r="J131" s="14"/>
    </row>
    <row r="132" spans="1:10" x14ac:dyDescent="0.2">
      <c r="A132" s="165">
        <v>1</v>
      </c>
      <c r="B132" s="166" t="s">
        <v>173</v>
      </c>
      <c r="C132" s="166" t="s">
        <v>174</v>
      </c>
      <c r="D132" s="166"/>
      <c r="E132" s="177">
        <v>94433.475000000006</v>
      </c>
      <c r="F132" s="168">
        <v>2038.691995527</v>
      </c>
      <c r="G132" s="169">
        <v>1.592913E-2</v>
      </c>
      <c r="H132" s="12"/>
      <c r="J132" s="14"/>
    </row>
    <row r="133" spans="1:10" x14ac:dyDescent="0.2">
      <c r="A133" s="163"/>
      <c r="B133" s="163"/>
      <c r="C133" s="164" t="s">
        <v>150</v>
      </c>
      <c r="D133" s="163"/>
      <c r="E133" s="163" t="s">
        <v>151</v>
      </c>
      <c r="F133" s="170">
        <v>2038.691995527</v>
      </c>
      <c r="G133" s="171">
        <v>1.592913E-2</v>
      </c>
      <c r="H133" s="12"/>
      <c r="J133" s="14"/>
    </row>
    <row r="134" spans="1:10" x14ac:dyDescent="0.2">
      <c r="A134" s="163"/>
      <c r="B134" s="163"/>
      <c r="C134" s="172"/>
      <c r="D134" s="163"/>
      <c r="E134" s="163"/>
      <c r="F134" s="173"/>
      <c r="G134" s="173"/>
      <c r="H134" s="12"/>
      <c r="J134" s="14"/>
    </row>
    <row r="135" spans="1:10" x14ac:dyDescent="0.2">
      <c r="A135" s="163"/>
      <c r="B135" s="163"/>
      <c r="C135" s="164" t="s">
        <v>175</v>
      </c>
      <c r="D135" s="163"/>
      <c r="E135" s="163"/>
      <c r="F135" s="163"/>
      <c r="G135" s="163"/>
      <c r="H135" s="12"/>
      <c r="J135" s="14"/>
    </row>
    <row r="136" spans="1:10" x14ac:dyDescent="0.2">
      <c r="A136" s="163"/>
      <c r="B136" s="163"/>
      <c r="C136" s="164" t="s">
        <v>176</v>
      </c>
      <c r="D136" s="163"/>
      <c r="E136" s="163"/>
      <c r="F136" s="163"/>
      <c r="G136" s="163"/>
      <c r="H136" s="12"/>
      <c r="J136" s="14"/>
    </row>
    <row r="137" spans="1:10" x14ac:dyDescent="0.2">
      <c r="A137" s="163"/>
      <c r="B137" s="163"/>
      <c r="C137" s="164" t="s">
        <v>150</v>
      </c>
      <c r="D137" s="163"/>
      <c r="E137" s="163" t="s">
        <v>151</v>
      </c>
      <c r="F137" s="174" t="s">
        <v>153</v>
      </c>
      <c r="G137" s="171">
        <v>0</v>
      </c>
      <c r="H137" s="12"/>
      <c r="J137" s="14"/>
    </row>
    <row r="138" spans="1:10" x14ac:dyDescent="0.2">
      <c r="A138" s="163"/>
      <c r="B138" s="163"/>
      <c r="C138" s="172"/>
      <c r="D138" s="163"/>
      <c r="E138" s="163"/>
      <c r="F138" s="173"/>
      <c r="G138" s="173"/>
      <c r="H138" s="12"/>
      <c r="J138" s="14"/>
    </row>
    <row r="139" spans="1:10" ht="25.5" x14ac:dyDescent="0.2">
      <c r="A139" s="163"/>
      <c r="B139" s="163"/>
      <c r="C139" s="164" t="s">
        <v>177</v>
      </c>
      <c r="D139" s="163"/>
      <c r="E139" s="163"/>
      <c r="F139" s="173"/>
      <c r="G139" s="173"/>
      <c r="H139" s="12"/>
      <c r="J139" s="14"/>
    </row>
    <row r="140" spans="1:10" x14ac:dyDescent="0.2">
      <c r="A140" s="163"/>
      <c r="B140" s="163"/>
      <c r="C140" s="164" t="s">
        <v>150</v>
      </c>
      <c r="D140" s="163"/>
      <c r="E140" s="163" t="s">
        <v>151</v>
      </c>
      <c r="F140" s="174" t="s">
        <v>153</v>
      </c>
      <c r="G140" s="171">
        <v>0</v>
      </c>
      <c r="H140" s="12"/>
      <c r="J140" s="14"/>
    </row>
    <row r="141" spans="1:10" x14ac:dyDescent="0.2">
      <c r="A141" s="163"/>
      <c r="B141" s="166"/>
      <c r="C141" s="166"/>
      <c r="D141" s="164"/>
      <c r="E141" s="163"/>
      <c r="F141" s="166"/>
      <c r="G141" s="175"/>
      <c r="H141" s="12"/>
      <c r="J141" s="14"/>
    </row>
    <row r="142" spans="1:10" x14ac:dyDescent="0.2">
      <c r="A142" s="175"/>
      <c r="B142" s="166"/>
      <c r="C142" s="166" t="s">
        <v>178</v>
      </c>
      <c r="D142" s="166"/>
      <c r="E142" s="175"/>
      <c r="F142" s="168">
        <v>12.5406181</v>
      </c>
      <c r="G142" s="169">
        <v>9.7990000000000002E-5</v>
      </c>
      <c r="H142" s="12"/>
      <c r="J142" s="14"/>
    </row>
    <row r="143" spans="1:10" x14ac:dyDescent="0.2">
      <c r="A143" s="172"/>
      <c r="B143" s="172"/>
      <c r="C143" s="164" t="s">
        <v>179</v>
      </c>
      <c r="D143" s="173"/>
      <c r="E143" s="173"/>
      <c r="F143" s="170">
        <v>127985.153970816</v>
      </c>
      <c r="G143" s="178">
        <v>1.00000003</v>
      </c>
      <c r="H143" s="12"/>
      <c r="J143" s="14"/>
    </row>
    <row r="144" spans="1:10" ht="14.1" customHeight="1" x14ac:dyDescent="0.2">
      <c r="A144" s="13"/>
      <c r="B144" s="13"/>
      <c r="C144" s="13"/>
      <c r="D144" s="179"/>
      <c r="E144" s="179"/>
      <c r="F144" s="179"/>
      <c r="G144" s="179"/>
      <c r="J144" s="14"/>
    </row>
    <row r="145" spans="1:17" ht="12.75" customHeight="1" x14ac:dyDescent="0.2">
      <c r="A145" s="13"/>
      <c r="B145" s="270" t="s">
        <v>869</v>
      </c>
      <c r="C145" s="270"/>
      <c r="D145" s="270"/>
      <c r="E145" s="270"/>
      <c r="F145" s="270"/>
      <c r="G145" s="270"/>
      <c r="H145" s="270"/>
      <c r="J145" s="14"/>
    </row>
    <row r="146" spans="1:17" ht="14.1" customHeight="1" x14ac:dyDescent="0.2">
      <c r="A146" s="13"/>
      <c r="B146" s="270" t="s">
        <v>870</v>
      </c>
      <c r="C146" s="270"/>
      <c r="D146" s="270"/>
      <c r="E146" s="270"/>
      <c r="F146" s="270"/>
      <c r="G146" s="270"/>
      <c r="H146" s="270"/>
      <c r="J146" s="14"/>
    </row>
    <row r="147" spans="1:17" ht="17.100000000000001" customHeight="1" x14ac:dyDescent="0.2">
      <c r="A147" s="13"/>
      <c r="B147" s="270" t="s">
        <v>871</v>
      </c>
      <c r="C147" s="270"/>
      <c r="D147" s="270"/>
      <c r="E147" s="270"/>
      <c r="F147" s="270"/>
      <c r="G147" s="270"/>
      <c r="H147" s="270"/>
      <c r="J147" s="14"/>
    </row>
    <row r="148" spans="1:17" s="16" customFormat="1" ht="66.75" customHeight="1" x14ac:dyDescent="0.25">
      <c r="A148" s="15"/>
      <c r="B148" s="271" t="s">
        <v>872</v>
      </c>
      <c r="C148" s="271"/>
      <c r="D148" s="271"/>
      <c r="E148" s="271"/>
      <c r="F148" s="271"/>
      <c r="G148" s="271"/>
      <c r="H148" s="271"/>
      <c r="I148"/>
      <c r="J148" s="14"/>
      <c r="K148"/>
      <c r="L148"/>
      <c r="M148"/>
      <c r="N148"/>
      <c r="O148"/>
      <c r="P148"/>
      <c r="Q148"/>
    </row>
    <row r="149" spans="1:17" ht="12.75" customHeight="1" x14ac:dyDescent="0.2">
      <c r="A149" s="13"/>
      <c r="B149" s="270" t="s">
        <v>873</v>
      </c>
      <c r="C149" s="270"/>
      <c r="D149" s="270"/>
      <c r="E149" s="270"/>
      <c r="F149" s="270"/>
      <c r="G149" s="270"/>
      <c r="H149" s="270"/>
      <c r="J149" s="14"/>
    </row>
    <row r="150" spans="1:17" ht="14.1" customHeight="1" x14ac:dyDescent="0.2">
      <c r="A150" s="13"/>
      <c r="B150" s="13"/>
      <c r="C150" s="13"/>
      <c r="D150" s="179"/>
      <c r="E150" s="179"/>
      <c r="F150" s="179"/>
      <c r="G150" s="179"/>
      <c r="J150" s="14"/>
    </row>
    <row r="151" spans="1:17" ht="14.1" customHeight="1" x14ac:dyDescent="0.2">
      <c r="A151" s="13"/>
      <c r="B151" s="279" t="s">
        <v>180</v>
      </c>
      <c r="C151" s="280"/>
      <c r="D151" s="281"/>
      <c r="E151" s="188"/>
      <c r="F151" s="179"/>
      <c r="G151" s="179"/>
      <c r="J151" s="14"/>
    </row>
    <row r="152" spans="1:17" ht="29.1" customHeight="1" x14ac:dyDescent="0.2">
      <c r="A152" s="13"/>
      <c r="B152" s="265" t="s">
        <v>181</v>
      </c>
      <c r="C152" s="266"/>
      <c r="D152" s="180" t="s">
        <v>950</v>
      </c>
      <c r="E152" s="188"/>
      <c r="F152" s="179"/>
      <c r="G152" s="179"/>
      <c r="J152" s="14"/>
    </row>
    <row r="153" spans="1:17" ht="17.100000000000001" customHeight="1" x14ac:dyDescent="0.2">
      <c r="A153" s="13"/>
      <c r="B153" s="265" t="s">
        <v>986</v>
      </c>
      <c r="C153" s="266"/>
      <c r="D153" s="240" t="str">
        <f>"Rs. "&amp;TEXT(F86,"0.00")&amp;" lacs / 0.01%"</f>
        <v>Rs. 16.19 lacs / 0.01%</v>
      </c>
      <c r="E153" s="188"/>
      <c r="F153" s="179"/>
      <c r="G153" s="179"/>
      <c r="J153" s="14"/>
    </row>
    <row r="154" spans="1:17" ht="17.100000000000001" customHeight="1" x14ac:dyDescent="0.2">
      <c r="A154" s="13"/>
      <c r="B154" s="265" t="s">
        <v>184</v>
      </c>
      <c r="C154" s="266"/>
      <c r="D154" s="181" t="s">
        <v>151</v>
      </c>
      <c r="E154" s="188"/>
      <c r="F154" s="179"/>
      <c r="G154" s="179"/>
      <c r="J154" s="14"/>
    </row>
    <row r="155" spans="1:17" x14ac:dyDescent="0.2">
      <c r="A155" s="17"/>
      <c r="B155" s="18" t="s">
        <v>151</v>
      </c>
      <c r="C155" s="18" t="s">
        <v>874</v>
      </c>
      <c r="D155" s="18" t="s">
        <v>185</v>
      </c>
      <c r="E155" s="17"/>
      <c r="F155" s="17"/>
      <c r="G155" s="17"/>
      <c r="H155" s="17"/>
      <c r="J155" s="14"/>
    </row>
    <row r="156" spans="1:17" ht="18" customHeight="1" x14ac:dyDescent="0.2">
      <c r="A156" s="17"/>
      <c r="B156" s="182" t="s">
        <v>186</v>
      </c>
      <c r="C156" s="18" t="s">
        <v>187</v>
      </c>
      <c r="D156" s="18" t="s">
        <v>188</v>
      </c>
      <c r="E156" s="17"/>
      <c r="F156" s="17"/>
      <c r="G156" s="17"/>
      <c r="J156" s="14"/>
    </row>
    <row r="157" spans="1:17" ht="17.100000000000001" customHeight="1" x14ac:dyDescent="0.2">
      <c r="A157" s="17"/>
      <c r="B157" s="183" t="s">
        <v>189</v>
      </c>
      <c r="C157" s="184">
        <v>487.32089999999999</v>
      </c>
      <c r="D157" s="184">
        <v>486.49939999999998</v>
      </c>
      <c r="E157" s="17"/>
      <c r="F157" s="159"/>
      <c r="G157" s="189"/>
      <c r="J157" s="14"/>
    </row>
    <row r="158" spans="1:17" ht="29.1" customHeight="1" x14ac:dyDescent="0.2">
      <c r="A158" s="17"/>
      <c r="B158" s="183" t="s">
        <v>878</v>
      </c>
      <c r="C158" s="184">
        <v>486.84609999999998</v>
      </c>
      <c r="D158" s="184">
        <v>486.0204</v>
      </c>
      <c r="E158" s="17"/>
      <c r="F158" s="159"/>
      <c r="G158" s="189"/>
      <c r="J158" s="14"/>
    </row>
    <row r="159" spans="1:17" ht="17.100000000000001" customHeight="1" x14ac:dyDescent="0.2">
      <c r="A159" s="17"/>
      <c r="B159" s="183" t="s">
        <v>191</v>
      </c>
      <c r="C159" s="184">
        <v>458.8295</v>
      </c>
      <c r="D159" s="184">
        <v>457.84550000000002</v>
      </c>
      <c r="E159" s="17"/>
      <c r="F159" s="159"/>
      <c r="G159" s="189"/>
      <c r="J159" s="14"/>
    </row>
    <row r="160" spans="1:17" ht="29.1" customHeight="1" x14ac:dyDescent="0.2">
      <c r="A160" s="17"/>
      <c r="B160" s="183" t="s">
        <v>879</v>
      </c>
      <c r="C160" s="184">
        <v>396.89800000000002</v>
      </c>
      <c r="D160" s="184">
        <v>396.04309999999998</v>
      </c>
      <c r="E160" s="17"/>
      <c r="F160" s="159"/>
      <c r="G160" s="189"/>
      <c r="J160" s="14"/>
    </row>
    <row r="161" spans="1:10" ht="14.1" customHeight="1" x14ac:dyDescent="0.2">
      <c r="A161" s="17"/>
      <c r="B161" s="17"/>
      <c r="C161" s="17"/>
      <c r="D161" s="17"/>
      <c r="E161" s="17"/>
      <c r="F161" s="17"/>
      <c r="G161" s="17"/>
      <c r="J161" s="14"/>
    </row>
    <row r="162" spans="1:10" ht="17.100000000000001" customHeight="1" x14ac:dyDescent="0.2">
      <c r="A162" s="17"/>
      <c r="B162" s="265" t="s">
        <v>877</v>
      </c>
      <c r="C162" s="266"/>
      <c r="D162" s="180" t="s">
        <v>182</v>
      </c>
      <c r="E162" s="17"/>
      <c r="F162" s="17"/>
      <c r="G162" s="17"/>
      <c r="J162" s="14"/>
    </row>
    <row r="163" spans="1:10" ht="14.1" customHeight="1" x14ac:dyDescent="0.2">
      <c r="A163" s="17"/>
      <c r="B163" s="159"/>
      <c r="C163" s="159"/>
      <c r="D163" s="17"/>
      <c r="E163" s="17"/>
      <c r="F163" s="17"/>
      <c r="G163" s="17"/>
      <c r="J163" s="14"/>
    </row>
    <row r="164" spans="1:10" ht="29.1" customHeight="1" x14ac:dyDescent="0.2">
      <c r="A164" s="17"/>
      <c r="B164" s="265" t="s">
        <v>194</v>
      </c>
      <c r="C164" s="266"/>
      <c r="D164" s="180" t="s">
        <v>182</v>
      </c>
      <c r="E164" s="190"/>
      <c r="F164" s="17"/>
      <c r="G164" s="17"/>
      <c r="J164" s="14"/>
    </row>
    <row r="165" spans="1:10" ht="29.1" customHeight="1" x14ac:dyDescent="0.2">
      <c r="A165" s="17"/>
      <c r="B165" s="265" t="s">
        <v>195</v>
      </c>
      <c r="C165" s="266"/>
      <c r="D165" s="180" t="s">
        <v>182</v>
      </c>
      <c r="E165" s="190"/>
      <c r="F165" s="17"/>
      <c r="G165" s="17"/>
      <c r="J165" s="14"/>
    </row>
    <row r="166" spans="1:10" ht="17.100000000000001" customHeight="1" x14ac:dyDescent="0.2">
      <c r="A166" s="17"/>
      <c r="B166" s="265" t="s">
        <v>196</v>
      </c>
      <c r="C166" s="266"/>
      <c r="D166" s="180" t="s">
        <v>182</v>
      </c>
      <c r="E166" s="190"/>
      <c r="F166" s="17"/>
      <c r="G166" s="17"/>
      <c r="J166" s="14"/>
    </row>
    <row r="167" spans="1:10" ht="17.100000000000001" customHeight="1" x14ac:dyDescent="0.2">
      <c r="A167" s="17"/>
      <c r="B167" s="265" t="s">
        <v>197</v>
      </c>
      <c r="C167" s="266"/>
      <c r="D167" s="185">
        <v>0.27501007697155849</v>
      </c>
      <c r="E167" s="17"/>
      <c r="F167" s="159"/>
      <c r="G167" s="189"/>
      <c r="J167" s="14"/>
    </row>
    <row r="168" spans="1:10" x14ac:dyDescent="0.2">
      <c r="J168" s="14"/>
    </row>
    <row r="169" spans="1:10" ht="13.5" x14ac:dyDescent="0.25">
      <c r="B169" s="235" t="s">
        <v>979</v>
      </c>
      <c r="C169" s="241"/>
      <c r="D169" s="241"/>
      <c r="E169" s="56"/>
      <c r="F169" s="57"/>
      <c r="J169" s="14"/>
    </row>
    <row r="170" spans="1:10" ht="40.5" x14ac:dyDescent="0.25">
      <c r="B170" s="242" t="s">
        <v>952</v>
      </c>
      <c r="C170" s="242" t="s">
        <v>953</v>
      </c>
      <c r="D170" s="242" t="s">
        <v>954</v>
      </c>
      <c r="E170" s="242" t="s">
        <v>955</v>
      </c>
      <c r="F170" s="242" t="s">
        <v>956</v>
      </c>
      <c r="J170" s="14"/>
    </row>
    <row r="171" spans="1:10" ht="13.5" x14ac:dyDescent="0.2">
      <c r="B171" s="243" t="s">
        <v>987</v>
      </c>
      <c r="C171" s="244" t="s">
        <v>983</v>
      </c>
      <c r="D171" s="58">
        <v>0</v>
      </c>
      <c r="E171" s="59">
        <v>0</v>
      </c>
      <c r="F171" s="245">
        <v>0.54925000000000002</v>
      </c>
      <c r="J171" s="14"/>
    </row>
    <row r="172" spans="1:10" x14ac:dyDescent="0.2">
      <c r="J172" s="14"/>
    </row>
  </sheetData>
  <autoFilter ref="A1:J78" xr:uid="{FED6E61E-3CFC-4B97-91C0-7C57EF14037B}">
    <filterColumn colId="0" showButton="0"/>
    <filterColumn colId="1" showButton="0"/>
    <filterColumn colId="2" showButton="0"/>
    <filterColumn colId="3" showButton="0"/>
    <filterColumn colId="4" showButton="0"/>
    <filterColumn colId="5" showButton="0"/>
    <filterColumn colId="6" showButton="0"/>
  </autoFilter>
  <mergeCells count="17">
    <mergeCell ref="A1:H1"/>
    <mergeCell ref="A2:H2"/>
    <mergeCell ref="A3:H3"/>
    <mergeCell ref="B153:C153"/>
    <mergeCell ref="B154:C154"/>
    <mergeCell ref="B151:D151"/>
    <mergeCell ref="B152:C152"/>
    <mergeCell ref="B145:H145"/>
    <mergeCell ref="B146:H146"/>
    <mergeCell ref="B147:H147"/>
    <mergeCell ref="B148:H148"/>
    <mergeCell ref="B149:H149"/>
    <mergeCell ref="B167:C167"/>
    <mergeCell ref="B162:C162"/>
    <mergeCell ref="B164:C164"/>
    <mergeCell ref="B165:C165"/>
    <mergeCell ref="B166:C166"/>
  </mergeCells>
  <hyperlinks>
    <hyperlink ref="I1" location="Index!B23" display="Index" xr:uid="{B5CB7D25-5A50-4DD9-B2F4-272615534EA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EE62-73DC-4E9E-AD80-7EDE68C56C94}">
  <sheetPr>
    <outlinePr summaryBelow="0" summaryRight="0"/>
  </sheetPr>
  <dimension ref="A1:Q126"/>
  <sheetViews>
    <sheetView showGridLines="0" workbookViewId="0">
      <selection activeCell="A122" sqref="A1:H1048576"/>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834</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15</v>
      </c>
      <c r="C7" s="166" t="s">
        <v>16</v>
      </c>
      <c r="D7" s="166" t="s">
        <v>17</v>
      </c>
      <c r="E7" s="167">
        <v>987983</v>
      </c>
      <c r="F7" s="168">
        <v>13562.5366325</v>
      </c>
      <c r="G7" s="169">
        <v>9.7359660000000001E-2</v>
      </c>
      <c r="H7" s="12"/>
      <c r="J7" s="14"/>
    </row>
    <row r="8" spans="1:10" x14ac:dyDescent="0.2">
      <c r="A8" s="165">
        <v>2</v>
      </c>
      <c r="B8" s="166" t="s">
        <v>367</v>
      </c>
      <c r="C8" s="166" t="s">
        <v>368</v>
      </c>
      <c r="D8" s="166" t="s">
        <v>369</v>
      </c>
      <c r="E8" s="167">
        <v>2991251</v>
      </c>
      <c r="F8" s="168">
        <v>12756.189889499999</v>
      </c>
      <c r="G8" s="169">
        <v>9.1571239999999998E-2</v>
      </c>
      <c r="H8" s="12"/>
      <c r="J8" s="14"/>
    </row>
    <row r="9" spans="1:10" x14ac:dyDescent="0.2">
      <c r="A9" s="165">
        <v>3</v>
      </c>
      <c r="B9" s="166" t="s">
        <v>572</v>
      </c>
      <c r="C9" s="166" t="s">
        <v>573</v>
      </c>
      <c r="D9" s="166" t="s">
        <v>277</v>
      </c>
      <c r="E9" s="167">
        <v>407736</v>
      </c>
      <c r="F9" s="168">
        <v>10218.8835</v>
      </c>
      <c r="G9" s="169">
        <v>7.3357000000000006E-2</v>
      </c>
      <c r="H9" s="12"/>
      <c r="J9" s="14"/>
    </row>
    <row r="10" spans="1:10" x14ac:dyDescent="0.2">
      <c r="A10" s="165">
        <v>4</v>
      </c>
      <c r="B10" s="166" t="s">
        <v>201</v>
      </c>
      <c r="C10" s="166" t="s">
        <v>202</v>
      </c>
      <c r="D10" s="166" t="s">
        <v>66</v>
      </c>
      <c r="E10" s="167">
        <v>2454592</v>
      </c>
      <c r="F10" s="168">
        <v>9534.8626239999994</v>
      </c>
      <c r="G10" s="169">
        <v>6.8446709999999994E-2</v>
      </c>
      <c r="H10" s="12"/>
      <c r="J10" s="14"/>
    </row>
    <row r="11" spans="1:10" x14ac:dyDescent="0.2">
      <c r="A11" s="165">
        <v>5</v>
      </c>
      <c r="B11" s="166" t="s">
        <v>375</v>
      </c>
      <c r="C11" s="166" t="s">
        <v>376</v>
      </c>
      <c r="D11" s="166" t="s">
        <v>369</v>
      </c>
      <c r="E11" s="167">
        <v>408013</v>
      </c>
      <c r="F11" s="168">
        <v>9502.8267765000001</v>
      </c>
      <c r="G11" s="169">
        <v>6.8216739999999998E-2</v>
      </c>
      <c r="H11" s="12"/>
      <c r="J11" s="14"/>
    </row>
    <row r="12" spans="1:10" ht="15" x14ac:dyDescent="0.2">
      <c r="A12" s="165">
        <v>6</v>
      </c>
      <c r="B12" s="166" t="s">
        <v>391</v>
      </c>
      <c r="C12" s="166" t="s">
        <v>392</v>
      </c>
      <c r="D12" s="166" t="s">
        <v>66</v>
      </c>
      <c r="E12" s="167">
        <v>255389</v>
      </c>
      <c r="F12" s="168">
        <v>8279.4559910000007</v>
      </c>
      <c r="G12" s="169">
        <v>5.9434679999999997E-2</v>
      </c>
      <c r="H12" s="12"/>
      <c r="J12" s="62"/>
    </row>
    <row r="13" spans="1:10" x14ac:dyDescent="0.2">
      <c r="A13" s="165">
        <v>7</v>
      </c>
      <c r="B13" s="166" t="s">
        <v>582</v>
      </c>
      <c r="C13" s="166" t="s">
        <v>583</v>
      </c>
      <c r="D13" s="166" t="s">
        <v>277</v>
      </c>
      <c r="E13" s="167">
        <v>49344</v>
      </c>
      <c r="F13" s="168">
        <v>6118.3105919999998</v>
      </c>
      <c r="G13" s="169">
        <v>4.392074E-2</v>
      </c>
      <c r="H13" s="12"/>
      <c r="J13" s="14" t="s">
        <v>1067</v>
      </c>
    </row>
    <row r="14" spans="1:10" x14ac:dyDescent="0.2">
      <c r="A14" s="165">
        <v>8</v>
      </c>
      <c r="B14" s="166" t="s">
        <v>568</v>
      </c>
      <c r="C14" s="166" t="s">
        <v>569</v>
      </c>
      <c r="D14" s="166" t="s">
        <v>268</v>
      </c>
      <c r="E14" s="167">
        <v>480998</v>
      </c>
      <c r="F14" s="168">
        <v>5576.6908119999998</v>
      </c>
      <c r="G14" s="169">
        <v>4.0032680000000001E-2</v>
      </c>
      <c r="H14" s="12"/>
      <c r="J14" s="14"/>
    </row>
    <row r="15" spans="1:10" x14ac:dyDescent="0.2">
      <c r="A15" s="165">
        <v>9</v>
      </c>
      <c r="B15" s="166" t="s">
        <v>529</v>
      </c>
      <c r="C15" s="166" t="s">
        <v>530</v>
      </c>
      <c r="D15" s="166" t="s">
        <v>531</v>
      </c>
      <c r="E15" s="167">
        <v>866731</v>
      </c>
      <c r="F15" s="168">
        <v>5421.4024049999998</v>
      </c>
      <c r="G15" s="169">
        <v>3.8917930000000003E-2</v>
      </c>
      <c r="H15" s="12"/>
      <c r="J15" s="14"/>
    </row>
    <row r="16" spans="1:10" x14ac:dyDescent="0.2">
      <c r="A16" s="165">
        <v>10</v>
      </c>
      <c r="B16" s="166" t="s">
        <v>412</v>
      </c>
      <c r="C16" s="166" t="s">
        <v>413</v>
      </c>
      <c r="D16" s="166" t="s">
        <v>66</v>
      </c>
      <c r="E16" s="167">
        <v>246492</v>
      </c>
      <c r="F16" s="168">
        <v>4848.8673779999999</v>
      </c>
      <c r="G16" s="169">
        <v>3.4807949999999997E-2</v>
      </c>
      <c r="H16" s="12"/>
      <c r="J16" s="14"/>
    </row>
    <row r="17" spans="1:10" x14ac:dyDescent="0.2">
      <c r="A17" s="165">
        <v>11</v>
      </c>
      <c r="B17" s="166" t="s">
        <v>759</v>
      </c>
      <c r="C17" s="166" t="s">
        <v>760</v>
      </c>
      <c r="D17" s="166" t="s">
        <v>282</v>
      </c>
      <c r="E17" s="167">
        <v>169170</v>
      </c>
      <c r="F17" s="168">
        <v>3983.78433</v>
      </c>
      <c r="G17" s="169">
        <v>2.8597890000000001E-2</v>
      </c>
      <c r="H17" s="12"/>
      <c r="J17" s="14"/>
    </row>
    <row r="18" spans="1:10" x14ac:dyDescent="0.2">
      <c r="A18" s="165">
        <v>12</v>
      </c>
      <c r="B18" s="166" t="s">
        <v>819</v>
      </c>
      <c r="C18" s="166" t="s">
        <v>820</v>
      </c>
      <c r="D18" s="166" t="s">
        <v>210</v>
      </c>
      <c r="E18" s="167">
        <v>68048</v>
      </c>
      <c r="F18" s="168">
        <v>3973.4588159999998</v>
      </c>
      <c r="G18" s="169">
        <v>2.852377E-2</v>
      </c>
      <c r="H18" s="12"/>
      <c r="J18" s="14"/>
    </row>
    <row r="19" spans="1:10" x14ac:dyDescent="0.2">
      <c r="A19" s="165">
        <v>13</v>
      </c>
      <c r="B19" s="166" t="s">
        <v>349</v>
      </c>
      <c r="C19" s="166" t="s">
        <v>350</v>
      </c>
      <c r="D19" s="166" t="s">
        <v>268</v>
      </c>
      <c r="E19" s="167">
        <v>237937</v>
      </c>
      <c r="F19" s="168">
        <v>3394.8851159999999</v>
      </c>
      <c r="G19" s="169">
        <v>2.4370429999999998E-2</v>
      </c>
      <c r="H19" s="12"/>
      <c r="J19" s="14"/>
    </row>
    <row r="20" spans="1:10" x14ac:dyDescent="0.2">
      <c r="A20" s="165">
        <v>14</v>
      </c>
      <c r="B20" s="166" t="s">
        <v>53</v>
      </c>
      <c r="C20" s="166" t="s">
        <v>54</v>
      </c>
      <c r="D20" s="166" t="s">
        <v>55</v>
      </c>
      <c r="E20" s="167">
        <v>262525</v>
      </c>
      <c r="F20" s="168">
        <v>3369.7709</v>
      </c>
      <c r="G20" s="169">
        <v>2.4190150000000001E-2</v>
      </c>
      <c r="H20" s="12"/>
      <c r="J20" s="14"/>
    </row>
    <row r="21" spans="1:10" x14ac:dyDescent="0.2">
      <c r="A21" s="165">
        <v>15</v>
      </c>
      <c r="B21" s="166" t="s">
        <v>815</v>
      </c>
      <c r="C21" s="166" t="s">
        <v>816</v>
      </c>
      <c r="D21" s="166" t="s">
        <v>74</v>
      </c>
      <c r="E21" s="167">
        <v>42124</v>
      </c>
      <c r="F21" s="168">
        <v>3350.2902159999999</v>
      </c>
      <c r="G21" s="169">
        <v>2.40503E-2</v>
      </c>
      <c r="H21" s="12"/>
      <c r="J21" s="14"/>
    </row>
    <row r="22" spans="1:10" ht="15" x14ac:dyDescent="0.2">
      <c r="A22" s="165">
        <v>16</v>
      </c>
      <c r="B22" s="166" t="s">
        <v>258</v>
      </c>
      <c r="C22" s="166" t="s">
        <v>259</v>
      </c>
      <c r="D22" s="166" t="s">
        <v>207</v>
      </c>
      <c r="E22" s="167">
        <v>55303</v>
      </c>
      <c r="F22" s="168">
        <v>3150.6672130000002</v>
      </c>
      <c r="G22" s="169">
        <v>2.26173E-2</v>
      </c>
      <c r="H22" s="12"/>
      <c r="J22" s="62"/>
    </row>
    <row r="23" spans="1:10" x14ac:dyDescent="0.2">
      <c r="A23" s="165">
        <v>17</v>
      </c>
      <c r="B23" s="166" t="s">
        <v>720</v>
      </c>
      <c r="C23" s="166" t="s">
        <v>721</v>
      </c>
      <c r="D23" s="166" t="s">
        <v>282</v>
      </c>
      <c r="E23" s="167">
        <v>51578</v>
      </c>
      <c r="F23" s="168">
        <v>2671.637244</v>
      </c>
      <c r="G23" s="169">
        <v>1.9178540000000001E-2</v>
      </c>
      <c r="H23" s="12"/>
      <c r="J23" s="14"/>
    </row>
    <row r="24" spans="1:10" x14ac:dyDescent="0.2">
      <c r="A24" s="165">
        <v>18</v>
      </c>
      <c r="B24" s="166" t="s">
        <v>835</v>
      </c>
      <c r="C24" s="166" t="s">
        <v>836</v>
      </c>
      <c r="D24" s="166" t="s">
        <v>207</v>
      </c>
      <c r="E24" s="167">
        <v>1219211</v>
      </c>
      <c r="F24" s="168">
        <v>2452.4429264999999</v>
      </c>
      <c r="G24" s="169">
        <v>1.7605039999999999E-2</v>
      </c>
      <c r="H24" s="12"/>
      <c r="J24" s="14"/>
    </row>
    <row r="25" spans="1:10" x14ac:dyDescent="0.2">
      <c r="A25" s="165">
        <v>19</v>
      </c>
      <c r="B25" s="166" t="s">
        <v>745</v>
      </c>
      <c r="C25" s="166" t="s">
        <v>746</v>
      </c>
      <c r="D25" s="166" t="s">
        <v>66</v>
      </c>
      <c r="E25" s="167">
        <v>83527</v>
      </c>
      <c r="F25" s="168">
        <v>2406.5799240000001</v>
      </c>
      <c r="G25" s="169">
        <v>1.7275809999999999E-2</v>
      </c>
      <c r="H25" s="12"/>
      <c r="J25" s="14"/>
    </row>
    <row r="26" spans="1:10" x14ac:dyDescent="0.2">
      <c r="A26" s="165">
        <v>20</v>
      </c>
      <c r="B26" s="166" t="s">
        <v>570</v>
      </c>
      <c r="C26" s="166" t="s">
        <v>571</v>
      </c>
      <c r="D26" s="166" t="s">
        <v>277</v>
      </c>
      <c r="E26" s="167">
        <v>25666</v>
      </c>
      <c r="F26" s="168">
        <v>2331.6919349999998</v>
      </c>
      <c r="G26" s="169">
        <v>1.6738220000000002E-2</v>
      </c>
      <c r="H26" s="12"/>
      <c r="J26" s="14"/>
    </row>
    <row r="27" spans="1:10" x14ac:dyDescent="0.2">
      <c r="A27" s="165">
        <v>21</v>
      </c>
      <c r="B27" s="166" t="s">
        <v>385</v>
      </c>
      <c r="C27" s="166" t="s">
        <v>386</v>
      </c>
      <c r="D27" s="166" t="s">
        <v>207</v>
      </c>
      <c r="E27" s="167">
        <v>53729</v>
      </c>
      <c r="F27" s="168">
        <v>2311.5021735</v>
      </c>
      <c r="G27" s="169">
        <v>1.659329E-2</v>
      </c>
      <c r="H27" s="12"/>
      <c r="J27" s="14"/>
    </row>
    <row r="28" spans="1:10" x14ac:dyDescent="0.2">
      <c r="A28" s="165">
        <v>22</v>
      </c>
      <c r="B28" s="166" t="s">
        <v>129</v>
      </c>
      <c r="C28" s="166" t="s">
        <v>130</v>
      </c>
      <c r="D28" s="166" t="s">
        <v>102</v>
      </c>
      <c r="E28" s="167">
        <v>276870</v>
      </c>
      <c r="F28" s="168">
        <v>2017.8285599999999</v>
      </c>
      <c r="G28" s="169">
        <v>1.4485130000000001E-2</v>
      </c>
      <c r="H28" s="12"/>
      <c r="J28" s="14"/>
    </row>
    <row r="29" spans="1:10" x14ac:dyDescent="0.2">
      <c r="A29" s="165">
        <v>23</v>
      </c>
      <c r="B29" s="166" t="s">
        <v>299</v>
      </c>
      <c r="C29" s="166" t="s">
        <v>300</v>
      </c>
      <c r="D29" s="166" t="s">
        <v>250</v>
      </c>
      <c r="E29" s="167">
        <v>1266558</v>
      </c>
      <c r="F29" s="168">
        <v>1950.4993199999999</v>
      </c>
      <c r="G29" s="169">
        <v>1.40018E-2</v>
      </c>
      <c r="H29" s="12"/>
      <c r="J29" s="14"/>
    </row>
    <row r="30" spans="1:10" x14ac:dyDescent="0.2">
      <c r="A30" s="165">
        <v>24</v>
      </c>
      <c r="B30" s="166" t="s">
        <v>205</v>
      </c>
      <c r="C30" s="166" t="s">
        <v>206</v>
      </c>
      <c r="D30" s="166" t="s">
        <v>207</v>
      </c>
      <c r="E30" s="167">
        <v>35301</v>
      </c>
      <c r="F30" s="168">
        <v>1609.4255415</v>
      </c>
      <c r="G30" s="169">
        <v>1.155338E-2</v>
      </c>
      <c r="H30" s="12"/>
      <c r="J30" s="14"/>
    </row>
    <row r="31" spans="1:10" x14ac:dyDescent="0.2">
      <c r="A31" s="165">
        <v>25</v>
      </c>
      <c r="B31" s="166" t="s">
        <v>830</v>
      </c>
      <c r="C31" s="166" t="s">
        <v>831</v>
      </c>
      <c r="D31" s="166" t="s">
        <v>66</v>
      </c>
      <c r="E31" s="167">
        <v>115213</v>
      </c>
      <c r="F31" s="168">
        <v>1573.1759085000001</v>
      </c>
      <c r="G31" s="169">
        <v>1.129316E-2</v>
      </c>
      <c r="H31" s="12"/>
      <c r="J31" s="14"/>
    </row>
    <row r="32" spans="1:10" x14ac:dyDescent="0.2">
      <c r="A32" s="165">
        <v>26</v>
      </c>
      <c r="B32" s="166" t="s">
        <v>266</v>
      </c>
      <c r="C32" s="166" t="s">
        <v>267</v>
      </c>
      <c r="D32" s="166" t="s">
        <v>268</v>
      </c>
      <c r="E32" s="167">
        <v>82792</v>
      </c>
      <c r="F32" s="168">
        <v>1540.2623679999999</v>
      </c>
      <c r="G32" s="169">
        <v>1.105689E-2</v>
      </c>
      <c r="H32" s="12"/>
      <c r="J32" s="14"/>
    </row>
    <row r="33" spans="1:10" x14ac:dyDescent="0.2">
      <c r="A33" s="165">
        <v>27</v>
      </c>
      <c r="B33" s="166" t="s">
        <v>280</v>
      </c>
      <c r="C33" s="166" t="s">
        <v>281</v>
      </c>
      <c r="D33" s="166" t="s">
        <v>282</v>
      </c>
      <c r="E33" s="167">
        <v>151951</v>
      </c>
      <c r="F33" s="168">
        <v>1537.5161935000001</v>
      </c>
      <c r="G33" s="169">
        <v>1.1037170000000001E-2</v>
      </c>
      <c r="H33" s="12"/>
      <c r="J33" s="14"/>
    </row>
    <row r="34" spans="1:10" x14ac:dyDescent="0.2">
      <c r="A34" s="165">
        <v>28</v>
      </c>
      <c r="B34" s="166" t="s">
        <v>441</v>
      </c>
      <c r="C34" s="166" t="s">
        <v>442</v>
      </c>
      <c r="D34" s="166" t="s">
        <v>250</v>
      </c>
      <c r="E34" s="167">
        <v>152954</v>
      </c>
      <c r="F34" s="168">
        <v>1270.28297</v>
      </c>
      <c r="G34" s="169">
        <v>9.1188199999999997E-3</v>
      </c>
      <c r="H34" s="12"/>
      <c r="J34" s="14"/>
    </row>
    <row r="35" spans="1:10" x14ac:dyDescent="0.2">
      <c r="A35" s="165">
        <v>29</v>
      </c>
      <c r="B35" s="166" t="s">
        <v>837</v>
      </c>
      <c r="C35" s="166" t="s">
        <v>838</v>
      </c>
      <c r="D35" s="166" t="s">
        <v>66</v>
      </c>
      <c r="E35" s="167">
        <v>257002</v>
      </c>
      <c r="F35" s="168">
        <v>1115.0031770000001</v>
      </c>
      <c r="G35" s="169">
        <v>8.0041299999999999E-3</v>
      </c>
      <c r="H35" s="12"/>
      <c r="J35" s="14"/>
    </row>
    <row r="36" spans="1:10" x14ac:dyDescent="0.2">
      <c r="A36" s="165">
        <v>30</v>
      </c>
      <c r="B36" s="166" t="s">
        <v>457</v>
      </c>
      <c r="C36" s="166" t="s">
        <v>458</v>
      </c>
      <c r="D36" s="166" t="s">
        <v>66</v>
      </c>
      <c r="E36" s="167">
        <v>118143</v>
      </c>
      <c r="F36" s="168">
        <v>895.87836900000002</v>
      </c>
      <c r="G36" s="169">
        <v>6.4311300000000002E-3</v>
      </c>
      <c r="H36" s="12"/>
      <c r="J36" s="14"/>
    </row>
    <row r="37" spans="1:10" x14ac:dyDescent="0.2">
      <c r="A37" s="165">
        <v>31</v>
      </c>
      <c r="B37" s="166" t="s">
        <v>338</v>
      </c>
      <c r="C37" s="166" t="s">
        <v>339</v>
      </c>
      <c r="D37" s="166" t="s">
        <v>207</v>
      </c>
      <c r="E37" s="167">
        <v>444899</v>
      </c>
      <c r="F37" s="168">
        <v>797.03655849999996</v>
      </c>
      <c r="G37" s="169">
        <v>5.7215900000000004E-3</v>
      </c>
      <c r="H37" s="12"/>
      <c r="J37" s="14"/>
    </row>
    <row r="38" spans="1:10" x14ac:dyDescent="0.2">
      <c r="A38" s="165">
        <v>32</v>
      </c>
      <c r="B38" s="166" t="s">
        <v>251</v>
      </c>
      <c r="C38" s="166" t="s">
        <v>252</v>
      </c>
      <c r="D38" s="166" t="s">
        <v>250</v>
      </c>
      <c r="E38" s="167">
        <v>6215</v>
      </c>
      <c r="F38" s="168">
        <v>48.750459999999997</v>
      </c>
      <c r="G38" s="169">
        <v>3.4996000000000002E-4</v>
      </c>
      <c r="H38" s="12"/>
      <c r="J38" s="14"/>
    </row>
    <row r="39" spans="1:10" x14ac:dyDescent="0.2">
      <c r="A39" s="163"/>
      <c r="B39" s="163"/>
      <c r="C39" s="164" t="s">
        <v>150</v>
      </c>
      <c r="D39" s="163"/>
      <c r="E39" s="163" t="s">
        <v>151</v>
      </c>
      <c r="F39" s="170">
        <v>133572.3968205</v>
      </c>
      <c r="G39" s="171">
        <v>0.95885922999999995</v>
      </c>
      <c r="H39" s="12"/>
      <c r="J39" s="14"/>
    </row>
    <row r="40" spans="1:10" x14ac:dyDescent="0.2">
      <c r="A40" s="163"/>
      <c r="B40" s="163"/>
      <c r="C40" s="172"/>
      <c r="D40" s="163"/>
      <c r="E40" s="163"/>
      <c r="F40" s="173"/>
      <c r="G40" s="173"/>
      <c r="H40" s="12"/>
      <c r="J40" s="14"/>
    </row>
    <row r="41" spans="1:10" x14ac:dyDescent="0.2">
      <c r="A41" s="163"/>
      <c r="B41" s="163"/>
      <c r="C41" s="164" t="s">
        <v>152</v>
      </c>
      <c r="D41" s="163"/>
      <c r="E41" s="163"/>
      <c r="F41" s="163"/>
      <c r="G41" s="163"/>
      <c r="H41" s="12"/>
      <c r="J41" s="14"/>
    </row>
    <row r="42" spans="1:10" x14ac:dyDescent="0.2">
      <c r="A42" s="163"/>
      <c r="B42" s="163"/>
      <c r="C42" s="164" t="s">
        <v>150</v>
      </c>
      <c r="D42" s="163"/>
      <c r="E42" s="163" t="s">
        <v>151</v>
      </c>
      <c r="F42" s="174" t="s">
        <v>153</v>
      </c>
      <c r="G42" s="171">
        <v>0</v>
      </c>
      <c r="H42" s="12"/>
      <c r="J42" s="14"/>
    </row>
    <row r="43" spans="1:10" x14ac:dyDescent="0.2">
      <c r="A43" s="163"/>
      <c r="B43" s="163"/>
      <c r="C43" s="172"/>
      <c r="D43" s="163"/>
      <c r="E43" s="163"/>
      <c r="F43" s="173"/>
      <c r="G43" s="173"/>
      <c r="H43" s="12"/>
      <c r="J43" s="14"/>
    </row>
    <row r="44" spans="1:10" x14ac:dyDescent="0.2">
      <c r="A44" s="163"/>
      <c r="B44" s="163"/>
      <c r="C44" s="164" t="s">
        <v>154</v>
      </c>
      <c r="D44" s="163"/>
      <c r="E44" s="163"/>
      <c r="F44" s="163"/>
      <c r="G44" s="163"/>
      <c r="H44" s="12"/>
      <c r="J44" s="14"/>
    </row>
    <row r="45" spans="1:10" x14ac:dyDescent="0.2">
      <c r="A45" s="163"/>
      <c r="B45" s="163"/>
      <c r="C45" s="164" t="s">
        <v>150</v>
      </c>
      <c r="D45" s="163"/>
      <c r="E45" s="163" t="s">
        <v>151</v>
      </c>
      <c r="F45" s="174" t="s">
        <v>153</v>
      </c>
      <c r="G45" s="171">
        <v>0</v>
      </c>
      <c r="H45" s="12"/>
      <c r="J45" s="14"/>
    </row>
    <row r="46" spans="1:10" x14ac:dyDescent="0.2">
      <c r="A46" s="163"/>
      <c r="B46" s="163"/>
      <c r="C46" s="172"/>
      <c r="D46" s="163"/>
      <c r="E46" s="163"/>
      <c r="F46" s="173"/>
      <c r="G46" s="173"/>
      <c r="H46" s="12"/>
      <c r="J46" s="14"/>
    </row>
    <row r="47" spans="1:10" x14ac:dyDescent="0.2">
      <c r="A47" s="163"/>
      <c r="B47" s="163"/>
      <c r="C47" s="164" t="s">
        <v>155</v>
      </c>
      <c r="D47" s="163"/>
      <c r="E47" s="163"/>
      <c r="F47" s="163"/>
      <c r="G47" s="163"/>
      <c r="H47" s="12"/>
      <c r="J47" s="14"/>
    </row>
    <row r="48" spans="1:10" x14ac:dyDescent="0.2">
      <c r="A48" s="163"/>
      <c r="B48" s="163"/>
      <c r="C48" s="164" t="s">
        <v>150</v>
      </c>
      <c r="D48" s="163"/>
      <c r="E48" s="163" t="s">
        <v>151</v>
      </c>
      <c r="F48" s="174" t="s">
        <v>153</v>
      </c>
      <c r="G48" s="171">
        <v>0</v>
      </c>
      <c r="H48" s="12"/>
      <c r="J48" s="14"/>
    </row>
    <row r="49" spans="1:10" x14ac:dyDescent="0.2">
      <c r="A49" s="163"/>
      <c r="B49" s="163"/>
      <c r="C49" s="172"/>
      <c r="D49" s="163"/>
      <c r="E49" s="163"/>
      <c r="F49" s="173"/>
      <c r="G49" s="173"/>
      <c r="H49" s="12"/>
      <c r="J49" s="14"/>
    </row>
    <row r="50" spans="1:10" x14ac:dyDescent="0.2">
      <c r="A50" s="163"/>
      <c r="B50" s="163"/>
      <c r="C50" s="164" t="s">
        <v>156</v>
      </c>
      <c r="D50" s="163"/>
      <c r="E50" s="163"/>
      <c r="F50" s="173"/>
      <c r="G50" s="173"/>
      <c r="H50" s="12"/>
      <c r="J50" s="14"/>
    </row>
    <row r="51" spans="1:10" x14ac:dyDescent="0.2">
      <c r="A51" s="163"/>
      <c r="B51" s="163"/>
      <c r="C51" s="164" t="s">
        <v>150</v>
      </c>
      <c r="D51" s="163"/>
      <c r="E51" s="163" t="s">
        <v>151</v>
      </c>
      <c r="F51" s="174" t="s">
        <v>153</v>
      </c>
      <c r="G51" s="171">
        <v>0</v>
      </c>
      <c r="H51" s="12"/>
      <c r="J51" s="14"/>
    </row>
    <row r="52" spans="1:10" x14ac:dyDescent="0.2">
      <c r="A52" s="163"/>
      <c r="B52" s="163"/>
      <c r="C52" s="172"/>
      <c r="D52" s="163"/>
      <c r="E52" s="163"/>
      <c r="F52" s="173"/>
      <c r="G52" s="173"/>
      <c r="H52" s="12"/>
      <c r="J52" s="14"/>
    </row>
    <row r="53" spans="1:10" x14ac:dyDescent="0.2">
      <c r="A53" s="163"/>
      <c r="B53" s="163"/>
      <c r="C53" s="164" t="s">
        <v>157</v>
      </c>
      <c r="D53" s="163"/>
      <c r="E53" s="163"/>
      <c r="F53" s="173"/>
      <c r="G53" s="173"/>
      <c r="H53" s="12"/>
      <c r="J53" s="14"/>
    </row>
    <row r="54" spans="1:10" x14ac:dyDescent="0.2">
      <c r="A54" s="163"/>
      <c r="B54" s="163"/>
      <c r="C54" s="164" t="s">
        <v>150</v>
      </c>
      <c r="D54" s="163"/>
      <c r="E54" s="163" t="s">
        <v>151</v>
      </c>
      <c r="F54" s="174" t="s">
        <v>153</v>
      </c>
      <c r="G54" s="171">
        <v>0</v>
      </c>
      <c r="H54" s="12"/>
      <c r="J54" s="14"/>
    </row>
    <row r="55" spans="1:10" x14ac:dyDescent="0.2">
      <c r="A55" s="163"/>
      <c r="B55" s="163"/>
      <c r="C55" s="172"/>
      <c r="D55" s="163"/>
      <c r="E55" s="163"/>
      <c r="F55" s="173"/>
      <c r="G55" s="173"/>
      <c r="H55" s="12"/>
      <c r="J55" s="14"/>
    </row>
    <row r="56" spans="1:10" x14ac:dyDescent="0.2">
      <c r="A56" s="163"/>
      <c r="B56" s="163"/>
      <c r="C56" s="164" t="s">
        <v>158</v>
      </c>
      <c r="D56" s="163"/>
      <c r="E56" s="163"/>
      <c r="F56" s="170">
        <v>133572.3968205</v>
      </c>
      <c r="G56" s="171">
        <v>0.95885922999999995</v>
      </c>
      <c r="H56" s="12"/>
      <c r="J56" s="14"/>
    </row>
    <row r="57" spans="1:10" x14ac:dyDescent="0.2">
      <c r="A57" s="163"/>
      <c r="B57" s="163"/>
      <c r="C57" s="172"/>
      <c r="D57" s="163"/>
      <c r="E57" s="163"/>
      <c r="F57" s="173"/>
      <c r="G57" s="173"/>
      <c r="H57" s="12"/>
      <c r="J57" s="14"/>
    </row>
    <row r="58" spans="1:10" x14ac:dyDescent="0.2">
      <c r="A58" s="163"/>
      <c r="B58" s="163"/>
      <c r="C58" s="164" t="s">
        <v>159</v>
      </c>
      <c r="D58" s="163"/>
      <c r="E58" s="163"/>
      <c r="F58" s="173"/>
      <c r="G58" s="173"/>
      <c r="H58" s="12"/>
      <c r="J58" s="14"/>
    </row>
    <row r="59" spans="1:10" ht="25.5" x14ac:dyDescent="0.2">
      <c r="A59" s="163"/>
      <c r="B59" s="163"/>
      <c r="C59" s="164" t="s">
        <v>8</v>
      </c>
      <c r="D59" s="163"/>
      <c r="E59" s="163"/>
      <c r="F59" s="173"/>
      <c r="G59" s="173"/>
      <c r="H59" s="12"/>
      <c r="J59" s="14"/>
    </row>
    <row r="60" spans="1:10" x14ac:dyDescent="0.2">
      <c r="A60" s="163"/>
      <c r="B60" s="163"/>
      <c r="C60" s="164" t="s">
        <v>150</v>
      </c>
      <c r="D60" s="163"/>
      <c r="E60" s="163" t="s">
        <v>151</v>
      </c>
      <c r="F60" s="174" t="s">
        <v>153</v>
      </c>
      <c r="G60" s="171">
        <v>0</v>
      </c>
      <c r="H60" s="12"/>
      <c r="J60" s="14"/>
    </row>
    <row r="61" spans="1:10" x14ac:dyDescent="0.2">
      <c r="A61" s="163"/>
      <c r="B61" s="163"/>
      <c r="C61" s="172"/>
      <c r="D61" s="163"/>
      <c r="E61" s="163"/>
      <c r="F61" s="173"/>
      <c r="G61" s="173"/>
      <c r="H61" s="12"/>
      <c r="J61" s="14"/>
    </row>
    <row r="62" spans="1:10" x14ac:dyDescent="0.2">
      <c r="A62" s="163"/>
      <c r="B62" s="163"/>
      <c r="C62" s="164" t="s">
        <v>160</v>
      </c>
      <c r="D62" s="163"/>
      <c r="E62" s="163"/>
      <c r="F62" s="163"/>
      <c r="G62" s="163"/>
      <c r="H62" s="12"/>
      <c r="J62" s="14"/>
    </row>
    <row r="63" spans="1:10" x14ac:dyDescent="0.2">
      <c r="A63" s="163"/>
      <c r="B63" s="163"/>
      <c r="C63" s="164" t="s">
        <v>150</v>
      </c>
      <c r="D63" s="163"/>
      <c r="E63" s="163" t="s">
        <v>151</v>
      </c>
      <c r="F63" s="174" t="s">
        <v>153</v>
      </c>
      <c r="G63" s="171">
        <v>0</v>
      </c>
      <c r="H63" s="12"/>
      <c r="J63" s="14"/>
    </row>
    <row r="64" spans="1:10" x14ac:dyDescent="0.2">
      <c r="A64" s="163"/>
      <c r="B64" s="163"/>
      <c r="C64" s="172"/>
      <c r="D64" s="163"/>
      <c r="E64" s="163"/>
      <c r="F64" s="173"/>
      <c r="G64" s="173"/>
      <c r="H64" s="12"/>
      <c r="J64" s="14"/>
    </row>
    <row r="65" spans="1:10" x14ac:dyDescent="0.2">
      <c r="A65" s="163"/>
      <c r="B65" s="163"/>
      <c r="C65" s="164" t="s">
        <v>161</v>
      </c>
      <c r="D65" s="163"/>
      <c r="E65" s="163"/>
      <c r="F65" s="163"/>
      <c r="G65" s="163"/>
      <c r="H65" s="12"/>
      <c r="J65" s="14"/>
    </row>
    <row r="66" spans="1:10" x14ac:dyDescent="0.2">
      <c r="A66" s="163"/>
      <c r="B66" s="163"/>
      <c r="C66" s="164" t="s">
        <v>150</v>
      </c>
      <c r="D66" s="163"/>
      <c r="E66" s="163" t="s">
        <v>151</v>
      </c>
      <c r="F66" s="174" t="s">
        <v>153</v>
      </c>
      <c r="G66" s="171">
        <v>0</v>
      </c>
      <c r="H66" s="12"/>
      <c r="J66" s="14"/>
    </row>
    <row r="67" spans="1:10" x14ac:dyDescent="0.2">
      <c r="A67" s="163"/>
      <c r="B67" s="163"/>
      <c r="C67" s="172"/>
      <c r="D67" s="163"/>
      <c r="E67" s="163"/>
      <c r="F67" s="173"/>
      <c r="G67" s="173"/>
      <c r="H67" s="12"/>
      <c r="J67" s="14"/>
    </row>
    <row r="68" spans="1:10" x14ac:dyDescent="0.2">
      <c r="A68" s="163"/>
      <c r="B68" s="163"/>
      <c r="C68" s="164" t="s">
        <v>162</v>
      </c>
      <c r="D68" s="163"/>
      <c r="E68" s="163"/>
      <c r="F68" s="173"/>
      <c r="G68" s="173"/>
      <c r="H68" s="12"/>
      <c r="J68" s="14"/>
    </row>
    <row r="69" spans="1:10" x14ac:dyDescent="0.2">
      <c r="A69" s="163"/>
      <c r="B69" s="163"/>
      <c r="C69" s="164" t="s">
        <v>150</v>
      </c>
      <c r="D69" s="163"/>
      <c r="E69" s="163" t="s">
        <v>151</v>
      </c>
      <c r="F69" s="174" t="s">
        <v>153</v>
      </c>
      <c r="G69" s="171">
        <v>0</v>
      </c>
      <c r="H69" s="12"/>
      <c r="J69" s="14"/>
    </row>
    <row r="70" spans="1:10" x14ac:dyDescent="0.2">
      <c r="A70" s="163"/>
      <c r="B70" s="163"/>
      <c r="C70" s="172"/>
      <c r="D70" s="163"/>
      <c r="E70" s="163"/>
      <c r="F70" s="173"/>
      <c r="G70" s="173"/>
      <c r="H70" s="12"/>
      <c r="J70" s="14"/>
    </row>
    <row r="71" spans="1:10" x14ac:dyDescent="0.2">
      <c r="A71" s="163"/>
      <c r="B71" s="163"/>
      <c r="C71" s="164" t="s">
        <v>163</v>
      </c>
      <c r="D71" s="163"/>
      <c r="E71" s="163"/>
      <c r="F71" s="170">
        <v>0</v>
      </c>
      <c r="G71" s="171">
        <v>0</v>
      </c>
      <c r="H71" s="12"/>
      <c r="J71" s="14"/>
    </row>
    <row r="72" spans="1:10" x14ac:dyDescent="0.2">
      <c r="A72" s="163"/>
      <c r="B72" s="163"/>
      <c r="C72" s="172"/>
      <c r="D72" s="163"/>
      <c r="E72" s="163"/>
      <c r="F72" s="173"/>
      <c r="G72" s="173"/>
      <c r="H72" s="12"/>
      <c r="J72" s="14"/>
    </row>
    <row r="73" spans="1:10" x14ac:dyDescent="0.2">
      <c r="A73" s="163"/>
      <c r="B73" s="163"/>
      <c r="C73" s="164" t="s">
        <v>164</v>
      </c>
      <c r="D73" s="163"/>
      <c r="E73" s="163"/>
      <c r="F73" s="173"/>
      <c r="G73" s="173"/>
      <c r="H73" s="12"/>
      <c r="J73" s="14"/>
    </row>
    <row r="74" spans="1:10" x14ac:dyDescent="0.2">
      <c r="A74" s="163"/>
      <c r="B74" s="163"/>
      <c r="C74" s="164" t="s">
        <v>165</v>
      </c>
      <c r="D74" s="163"/>
      <c r="E74" s="163"/>
      <c r="F74" s="173"/>
      <c r="G74" s="173"/>
      <c r="H74" s="12"/>
      <c r="J74" s="14"/>
    </row>
    <row r="75" spans="1:10" x14ac:dyDescent="0.2">
      <c r="A75" s="163"/>
      <c r="B75" s="163"/>
      <c r="C75" s="164" t="s">
        <v>150</v>
      </c>
      <c r="D75" s="163"/>
      <c r="E75" s="163" t="s">
        <v>151</v>
      </c>
      <c r="F75" s="174" t="s">
        <v>153</v>
      </c>
      <c r="G75" s="171">
        <v>0</v>
      </c>
      <c r="H75" s="12"/>
      <c r="J75" s="14"/>
    </row>
    <row r="76" spans="1:10" x14ac:dyDescent="0.2">
      <c r="A76" s="163"/>
      <c r="B76" s="163"/>
      <c r="C76" s="172"/>
      <c r="D76" s="163"/>
      <c r="E76" s="163"/>
      <c r="F76" s="173"/>
      <c r="G76" s="173"/>
      <c r="H76" s="12"/>
      <c r="J76" s="14"/>
    </row>
    <row r="77" spans="1:10" x14ac:dyDescent="0.2">
      <c r="A77" s="163"/>
      <c r="B77" s="163"/>
      <c r="C77" s="164" t="s">
        <v>166</v>
      </c>
      <c r="D77" s="163"/>
      <c r="E77" s="163"/>
      <c r="F77" s="173"/>
      <c r="G77" s="173"/>
      <c r="H77" s="12"/>
      <c r="J77" s="14"/>
    </row>
    <row r="78" spans="1:10" x14ac:dyDescent="0.2">
      <c r="A78" s="163"/>
      <c r="B78" s="163"/>
      <c r="C78" s="164" t="s">
        <v>150</v>
      </c>
      <c r="D78" s="163"/>
      <c r="E78" s="163" t="s">
        <v>151</v>
      </c>
      <c r="F78" s="174" t="s">
        <v>153</v>
      </c>
      <c r="G78" s="171">
        <v>0</v>
      </c>
      <c r="H78" s="12"/>
      <c r="J78" s="14"/>
    </row>
    <row r="79" spans="1:10" x14ac:dyDescent="0.2">
      <c r="A79" s="163"/>
      <c r="B79" s="163"/>
      <c r="C79" s="172"/>
      <c r="D79" s="163"/>
      <c r="E79" s="163"/>
      <c r="F79" s="173"/>
      <c r="G79" s="173"/>
      <c r="H79" s="12"/>
      <c r="J79" s="14"/>
    </row>
    <row r="80" spans="1:10" x14ac:dyDescent="0.2">
      <c r="A80" s="163"/>
      <c r="B80" s="163"/>
      <c r="C80" s="164" t="s">
        <v>167</v>
      </c>
      <c r="D80" s="163"/>
      <c r="E80" s="163"/>
      <c r="F80" s="173"/>
      <c r="G80" s="173"/>
      <c r="H80" s="12"/>
      <c r="J80" s="14"/>
    </row>
    <row r="81" spans="1:10" x14ac:dyDescent="0.2">
      <c r="A81" s="163"/>
      <c r="B81" s="163"/>
      <c r="C81" s="164" t="s">
        <v>150</v>
      </c>
      <c r="D81" s="163"/>
      <c r="E81" s="163" t="s">
        <v>151</v>
      </c>
      <c r="F81" s="174" t="s">
        <v>153</v>
      </c>
      <c r="G81" s="171">
        <v>0</v>
      </c>
      <c r="H81" s="12"/>
      <c r="J81" s="14"/>
    </row>
    <row r="82" spans="1:10" x14ac:dyDescent="0.2">
      <c r="A82" s="163"/>
      <c r="B82" s="163"/>
      <c r="C82" s="172"/>
      <c r="D82" s="163"/>
      <c r="E82" s="163"/>
      <c r="F82" s="173"/>
      <c r="G82" s="173"/>
      <c r="H82" s="12"/>
      <c r="J82" s="14"/>
    </row>
    <row r="83" spans="1:10" x14ac:dyDescent="0.2">
      <c r="A83" s="163"/>
      <c r="B83" s="163"/>
      <c r="C83" s="164" t="s">
        <v>168</v>
      </c>
      <c r="D83" s="163"/>
      <c r="E83" s="163"/>
      <c r="F83" s="173"/>
      <c r="G83" s="173"/>
      <c r="H83" s="12"/>
      <c r="J83" s="14"/>
    </row>
    <row r="84" spans="1:10" x14ac:dyDescent="0.2">
      <c r="A84" s="165">
        <v>1</v>
      </c>
      <c r="B84" s="166"/>
      <c r="C84" s="166" t="s">
        <v>169</v>
      </c>
      <c r="D84" s="166"/>
      <c r="E84" s="175"/>
      <c r="F84" s="168">
        <v>6087.4107578949997</v>
      </c>
      <c r="G84" s="169">
        <v>4.3698920000000002E-2</v>
      </c>
      <c r="H84" s="176">
        <v>6.6416448321270405</v>
      </c>
      <c r="J84" s="14"/>
    </row>
    <row r="85" spans="1:10" x14ac:dyDescent="0.2">
      <c r="A85" s="163"/>
      <c r="B85" s="163"/>
      <c r="C85" s="164" t="s">
        <v>150</v>
      </c>
      <c r="D85" s="163"/>
      <c r="E85" s="163" t="s">
        <v>151</v>
      </c>
      <c r="F85" s="170">
        <v>6087.4107578949997</v>
      </c>
      <c r="G85" s="171">
        <v>4.3698920000000002E-2</v>
      </c>
      <c r="H85" s="12"/>
      <c r="J85" s="14"/>
    </row>
    <row r="86" spans="1:10" x14ac:dyDescent="0.2">
      <c r="A86" s="163"/>
      <c r="B86" s="163"/>
      <c r="C86" s="172"/>
      <c r="D86" s="163"/>
      <c r="E86" s="163"/>
      <c r="F86" s="173"/>
      <c r="G86" s="173"/>
      <c r="H86" s="12"/>
      <c r="J86" s="14"/>
    </row>
    <row r="87" spans="1:10" x14ac:dyDescent="0.2">
      <c r="A87" s="163"/>
      <c r="B87" s="163"/>
      <c r="C87" s="164" t="s">
        <v>170</v>
      </c>
      <c r="D87" s="163"/>
      <c r="E87" s="163"/>
      <c r="F87" s="170">
        <v>6087.4107578949997</v>
      </c>
      <c r="G87" s="171">
        <v>4.3698920000000002E-2</v>
      </c>
      <c r="H87" s="12"/>
      <c r="J87" s="14"/>
    </row>
    <row r="88" spans="1:10" x14ac:dyDescent="0.2">
      <c r="A88" s="163"/>
      <c r="B88" s="163"/>
      <c r="C88" s="173"/>
      <c r="D88" s="163"/>
      <c r="E88" s="163"/>
      <c r="F88" s="163"/>
      <c r="G88" s="163"/>
      <c r="H88" s="12"/>
      <c r="J88" s="14"/>
    </row>
    <row r="89" spans="1:10" x14ac:dyDescent="0.2">
      <c r="A89" s="163"/>
      <c r="B89" s="163"/>
      <c r="C89" s="164" t="s">
        <v>171</v>
      </c>
      <c r="D89" s="163"/>
      <c r="E89" s="163"/>
      <c r="F89" s="163"/>
      <c r="G89" s="163"/>
      <c r="H89" s="12"/>
      <c r="J89" s="14"/>
    </row>
    <row r="90" spans="1:10" x14ac:dyDescent="0.2">
      <c r="A90" s="163"/>
      <c r="B90" s="163"/>
      <c r="C90" s="164" t="s">
        <v>172</v>
      </c>
      <c r="D90" s="163"/>
      <c r="E90" s="163"/>
      <c r="F90" s="163"/>
      <c r="G90" s="163"/>
      <c r="H90" s="12"/>
      <c r="J90" s="14"/>
    </row>
    <row r="91" spans="1:10" x14ac:dyDescent="0.2">
      <c r="A91" s="163"/>
      <c r="B91" s="163"/>
      <c r="C91" s="164" t="s">
        <v>150</v>
      </c>
      <c r="D91" s="163"/>
      <c r="E91" s="163" t="s">
        <v>151</v>
      </c>
      <c r="F91" s="174" t="s">
        <v>153</v>
      </c>
      <c r="G91" s="171">
        <v>0</v>
      </c>
      <c r="H91" s="12"/>
      <c r="J91" s="14"/>
    </row>
    <row r="92" spans="1:10" x14ac:dyDescent="0.2">
      <c r="A92" s="163"/>
      <c r="B92" s="163"/>
      <c r="C92" s="172"/>
      <c r="D92" s="163"/>
      <c r="E92" s="163"/>
      <c r="F92" s="173"/>
      <c r="G92" s="173"/>
      <c r="H92" s="12"/>
      <c r="J92" s="14"/>
    </row>
    <row r="93" spans="1:10" x14ac:dyDescent="0.2">
      <c r="A93" s="163"/>
      <c r="B93" s="163"/>
      <c r="C93" s="164" t="s">
        <v>175</v>
      </c>
      <c r="D93" s="163"/>
      <c r="E93" s="163"/>
      <c r="F93" s="163"/>
      <c r="G93" s="163"/>
      <c r="H93" s="12"/>
      <c r="J93" s="14"/>
    </row>
    <row r="94" spans="1:10" x14ac:dyDescent="0.2">
      <c r="A94" s="163"/>
      <c r="B94" s="163"/>
      <c r="C94" s="164" t="s">
        <v>176</v>
      </c>
      <c r="D94" s="163"/>
      <c r="E94" s="163"/>
      <c r="F94" s="163"/>
      <c r="G94" s="163"/>
      <c r="H94" s="12"/>
      <c r="J94" s="14"/>
    </row>
    <row r="95" spans="1:10" x14ac:dyDescent="0.2">
      <c r="A95" s="163"/>
      <c r="B95" s="163"/>
      <c r="C95" s="164" t="s">
        <v>150</v>
      </c>
      <c r="D95" s="163"/>
      <c r="E95" s="163" t="s">
        <v>151</v>
      </c>
      <c r="F95" s="174" t="s">
        <v>153</v>
      </c>
      <c r="G95" s="171">
        <v>0</v>
      </c>
      <c r="H95" s="12"/>
      <c r="J95" s="14"/>
    </row>
    <row r="96" spans="1:10" x14ac:dyDescent="0.2">
      <c r="A96" s="163"/>
      <c r="B96" s="163"/>
      <c r="C96" s="172"/>
      <c r="D96" s="163"/>
      <c r="E96" s="163"/>
      <c r="F96" s="173"/>
      <c r="G96" s="173"/>
      <c r="H96" s="12"/>
      <c r="J96" s="14"/>
    </row>
    <row r="97" spans="1:17" ht="25.5" x14ac:dyDescent="0.2">
      <c r="A97" s="163"/>
      <c r="B97" s="163"/>
      <c r="C97" s="164" t="s">
        <v>177</v>
      </c>
      <c r="D97" s="163"/>
      <c r="E97" s="163"/>
      <c r="F97" s="173"/>
      <c r="G97" s="173"/>
      <c r="H97" s="12"/>
      <c r="J97" s="14"/>
    </row>
    <row r="98" spans="1:17" x14ac:dyDescent="0.2">
      <c r="A98" s="163"/>
      <c r="B98" s="163"/>
      <c r="C98" s="164" t="s">
        <v>150</v>
      </c>
      <c r="D98" s="163"/>
      <c r="E98" s="163" t="s">
        <v>151</v>
      </c>
      <c r="F98" s="174" t="s">
        <v>153</v>
      </c>
      <c r="G98" s="171">
        <v>0</v>
      </c>
      <c r="H98" s="12"/>
      <c r="J98" s="14"/>
    </row>
    <row r="99" spans="1:17" x14ac:dyDescent="0.2">
      <c r="A99" s="163"/>
      <c r="B99" s="166"/>
      <c r="C99" s="166"/>
      <c r="D99" s="164"/>
      <c r="E99" s="163"/>
      <c r="F99" s="166"/>
      <c r="G99" s="175"/>
      <c r="H99" s="12"/>
      <c r="J99" s="14"/>
    </row>
    <row r="100" spans="1:17" x14ac:dyDescent="0.2">
      <c r="A100" s="175"/>
      <c r="B100" s="166"/>
      <c r="C100" s="166" t="s">
        <v>178</v>
      </c>
      <c r="D100" s="166"/>
      <c r="E100" s="175"/>
      <c r="F100" s="168">
        <v>-356.35790331999999</v>
      </c>
      <c r="G100" s="169">
        <v>-2.55814E-3</v>
      </c>
      <c r="H100" s="12"/>
      <c r="J100" s="14"/>
    </row>
    <row r="101" spans="1:17" x14ac:dyDescent="0.2">
      <c r="A101" s="172"/>
      <c r="B101" s="172"/>
      <c r="C101" s="164" t="s">
        <v>179</v>
      </c>
      <c r="D101" s="173"/>
      <c r="E101" s="173"/>
      <c r="F101" s="170">
        <v>139303.44967507501</v>
      </c>
      <c r="G101" s="178">
        <v>1.0000000099999999</v>
      </c>
      <c r="H101" s="12"/>
      <c r="J101" s="14"/>
    </row>
    <row r="102" spans="1:17" ht="14.1" customHeight="1" x14ac:dyDescent="0.2">
      <c r="A102" s="13"/>
      <c r="B102" s="13"/>
      <c r="C102" s="13"/>
      <c r="D102" s="179"/>
      <c r="E102" s="179"/>
      <c r="F102" s="179"/>
      <c r="G102" s="179"/>
      <c r="J102" s="14"/>
    </row>
    <row r="103" spans="1:17" ht="12.75" customHeight="1" x14ac:dyDescent="0.2">
      <c r="A103" s="13"/>
      <c r="B103" s="270" t="s">
        <v>869</v>
      </c>
      <c r="C103" s="270"/>
      <c r="D103" s="270"/>
      <c r="E103" s="270"/>
      <c r="F103" s="270"/>
      <c r="G103" s="270"/>
      <c r="H103" s="270"/>
      <c r="J103" s="14"/>
    </row>
    <row r="104" spans="1:17" ht="14.1" customHeight="1" x14ac:dyDescent="0.2">
      <c r="A104" s="13"/>
      <c r="B104" s="270" t="s">
        <v>870</v>
      </c>
      <c r="C104" s="270"/>
      <c r="D104" s="270"/>
      <c r="E104" s="270"/>
      <c r="F104" s="270"/>
      <c r="G104" s="270"/>
      <c r="H104" s="270"/>
      <c r="J104" s="14"/>
    </row>
    <row r="105" spans="1:17" ht="17.100000000000001" customHeight="1" x14ac:dyDescent="0.2">
      <c r="A105" s="13"/>
      <c r="B105" s="270" t="s">
        <v>871</v>
      </c>
      <c r="C105" s="270"/>
      <c r="D105" s="270"/>
      <c r="E105" s="270"/>
      <c r="F105" s="270"/>
      <c r="G105" s="270"/>
      <c r="H105" s="270"/>
      <c r="J105" s="14"/>
    </row>
    <row r="106" spans="1:17" s="16" customFormat="1" ht="66.75" customHeight="1" x14ac:dyDescent="0.25">
      <c r="A106" s="15"/>
      <c r="B106" s="271" t="s">
        <v>872</v>
      </c>
      <c r="C106" s="271"/>
      <c r="D106" s="271"/>
      <c r="E106" s="271"/>
      <c r="F106" s="271"/>
      <c r="G106" s="271"/>
      <c r="H106" s="271"/>
      <c r="I106"/>
      <c r="J106" s="14"/>
      <c r="K106"/>
      <c r="L106"/>
      <c r="M106"/>
      <c r="N106"/>
      <c r="O106"/>
      <c r="P106"/>
      <c r="Q106"/>
    </row>
    <row r="107" spans="1:17" ht="12.75" customHeight="1" x14ac:dyDescent="0.2">
      <c r="A107" s="13"/>
      <c r="B107" s="270" t="s">
        <v>873</v>
      </c>
      <c r="C107" s="270"/>
      <c r="D107" s="270"/>
      <c r="E107" s="270"/>
      <c r="F107" s="270"/>
      <c r="G107" s="270"/>
      <c r="H107" s="270"/>
      <c r="J107" s="14"/>
    </row>
    <row r="108" spans="1:17" ht="14.1" customHeight="1" x14ac:dyDescent="0.2">
      <c r="A108" s="13"/>
      <c r="B108" s="13"/>
      <c r="C108" s="13"/>
      <c r="D108" s="179"/>
      <c r="E108" s="179"/>
      <c r="F108" s="179"/>
      <c r="G108" s="179"/>
      <c r="J108" s="14"/>
    </row>
    <row r="109" spans="1:17" ht="14.1" customHeight="1" x14ac:dyDescent="0.2">
      <c r="A109" s="13"/>
      <c r="B109" s="279" t="s">
        <v>180</v>
      </c>
      <c r="C109" s="280"/>
      <c r="D109" s="281"/>
      <c r="E109" s="188"/>
      <c r="F109" s="179"/>
      <c r="G109" s="179"/>
      <c r="J109" s="14"/>
    </row>
    <row r="110" spans="1:17" ht="29.1" customHeight="1" x14ac:dyDescent="0.2">
      <c r="A110" s="13"/>
      <c r="B110" s="265" t="s">
        <v>181</v>
      </c>
      <c r="C110" s="266"/>
      <c r="D110" s="180" t="s">
        <v>182</v>
      </c>
      <c r="E110" s="188"/>
      <c r="F110" s="179"/>
      <c r="G110" s="179"/>
      <c r="J110" s="14"/>
    </row>
    <row r="111" spans="1:17" ht="17.100000000000001" customHeight="1" x14ac:dyDescent="0.2">
      <c r="A111" s="13"/>
      <c r="B111" s="265" t="s">
        <v>183</v>
      </c>
      <c r="C111" s="266"/>
      <c r="D111" s="180" t="s">
        <v>182</v>
      </c>
      <c r="E111" s="188"/>
      <c r="F111" s="179"/>
      <c r="G111" s="179"/>
      <c r="J111" s="14"/>
    </row>
    <row r="112" spans="1:17" ht="17.100000000000001" customHeight="1" x14ac:dyDescent="0.2">
      <c r="A112" s="13"/>
      <c r="B112" s="265" t="s">
        <v>184</v>
      </c>
      <c r="C112" s="266"/>
      <c r="D112" s="181" t="s">
        <v>151</v>
      </c>
      <c r="E112" s="188"/>
      <c r="F112" s="179"/>
      <c r="G112" s="179"/>
      <c r="J112" s="14"/>
    </row>
    <row r="113" spans="1:10" x14ac:dyDescent="0.2">
      <c r="A113" s="17"/>
      <c r="B113" s="18" t="s">
        <v>151</v>
      </c>
      <c r="C113" s="18" t="s">
        <v>874</v>
      </c>
      <c r="D113" s="18" t="s">
        <v>185</v>
      </c>
      <c r="E113" s="17"/>
      <c r="F113" s="17"/>
      <c r="G113" s="17"/>
      <c r="H113" s="17"/>
      <c r="J113" s="14"/>
    </row>
    <row r="114" spans="1:10" ht="18" customHeight="1" x14ac:dyDescent="0.2">
      <c r="A114" s="17"/>
      <c r="B114" s="182" t="s">
        <v>186</v>
      </c>
      <c r="C114" s="18" t="s">
        <v>187</v>
      </c>
      <c r="D114" s="18" t="s">
        <v>188</v>
      </c>
      <c r="E114" s="17"/>
      <c r="F114" s="17"/>
      <c r="G114" s="17"/>
      <c r="J114" s="14"/>
    </row>
    <row r="115" spans="1:10" ht="17.100000000000001" customHeight="1" x14ac:dyDescent="0.2">
      <c r="A115" s="17"/>
      <c r="B115" s="183" t="s">
        <v>189</v>
      </c>
      <c r="C115" s="184">
        <v>90.860200000000006</v>
      </c>
      <c r="D115" s="184">
        <v>91.114199999999997</v>
      </c>
      <c r="E115" s="17"/>
      <c r="F115" s="159"/>
      <c r="G115" s="189"/>
      <c r="J115" s="14"/>
    </row>
    <row r="116" spans="1:10" ht="17.100000000000001" customHeight="1" x14ac:dyDescent="0.2">
      <c r="A116" s="17"/>
      <c r="B116" s="183" t="s">
        <v>875</v>
      </c>
      <c r="C116" s="184">
        <v>30.256499999999999</v>
      </c>
      <c r="D116" s="184">
        <v>30.341000000000001</v>
      </c>
      <c r="E116" s="17"/>
      <c r="F116" s="159"/>
      <c r="G116" s="189"/>
      <c r="J116" s="14"/>
    </row>
    <row r="117" spans="1:10" ht="17.100000000000001" customHeight="1" x14ac:dyDescent="0.2">
      <c r="A117" s="17"/>
      <c r="B117" s="183" t="s">
        <v>191</v>
      </c>
      <c r="C117" s="184">
        <v>83.761499999999998</v>
      </c>
      <c r="D117" s="184">
        <v>83.9328</v>
      </c>
      <c r="E117" s="17"/>
      <c r="F117" s="159"/>
      <c r="G117" s="189"/>
      <c r="J117" s="14"/>
    </row>
    <row r="118" spans="1:10" ht="17.100000000000001" customHeight="1" x14ac:dyDescent="0.2">
      <c r="A118" s="17"/>
      <c r="B118" s="183" t="s">
        <v>876</v>
      </c>
      <c r="C118" s="184">
        <v>27.430800000000001</v>
      </c>
      <c r="D118" s="184">
        <v>27.486999999999998</v>
      </c>
      <c r="E118" s="17"/>
      <c r="F118" s="159"/>
      <c r="G118" s="189"/>
      <c r="J118" s="14"/>
    </row>
    <row r="119" spans="1:10" ht="14.1" customHeight="1" x14ac:dyDescent="0.2">
      <c r="A119" s="17"/>
      <c r="B119" s="17"/>
      <c r="C119" s="17"/>
      <c r="D119" s="17"/>
      <c r="E119" s="17"/>
      <c r="F119" s="17"/>
      <c r="G119" s="17"/>
      <c r="J119" s="14"/>
    </row>
    <row r="120" spans="1:10" ht="17.100000000000001" customHeight="1" x14ac:dyDescent="0.2">
      <c r="A120" s="17"/>
      <c r="B120" s="265" t="s">
        <v>877</v>
      </c>
      <c r="C120" s="266"/>
      <c r="D120" s="180" t="s">
        <v>182</v>
      </c>
      <c r="E120" s="17"/>
      <c r="F120" s="17"/>
      <c r="G120" s="17"/>
      <c r="J120" s="14"/>
    </row>
    <row r="121" spans="1:10" ht="14.1" customHeight="1" x14ac:dyDescent="0.2">
      <c r="A121" s="17"/>
      <c r="B121" s="159"/>
      <c r="C121" s="159"/>
      <c r="D121" s="17"/>
      <c r="E121" s="17"/>
      <c r="F121" s="17"/>
      <c r="G121" s="17"/>
      <c r="J121" s="14"/>
    </row>
    <row r="122" spans="1:10" ht="29.1" customHeight="1" x14ac:dyDescent="0.2">
      <c r="A122" s="17"/>
      <c r="B122" s="265" t="s">
        <v>194</v>
      </c>
      <c r="C122" s="266"/>
      <c r="D122" s="180" t="s">
        <v>182</v>
      </c>
      <c r="E122" s="190"/>
      <c r="F122" s="17"/>
      <c r="G122" s="17"/>
      <c r="J122" s="14"/>
    </row>
    <row r="123" spans="1:10" ht="29.1" customHeight="1" x14ac:dyDescent="0.2">
      <c r="A123" s="17"/>
      <c r="B123" s="265" t="s">
        <v>195</v>
      </c>
      <c r="C123" s="266"/>
      <c r="D123" s="180" t="s">
        <v>182</v>
      </c>
      <c r="E123" s="190"/>
      <c r="F123" s="17"/>
      <c r="G123" s="17"/>
      <c r="J123" s="14"/>
    </row>
    <row r="124" spans="1:10" ht="17.100000000000001" customHeight="1" x14ac:dyDescent="0.2">
      <c r="A124" s="17"/>
      <c r="B124" s="265" t="s">
        <v>196</v>
      </c>
      <c r="C124" s="266"/>
      <c r="D124" s="180" t="s">
        <v>182</v>
      </c>
      <c r="E124" s="190"/>
      <c r="F124" s="17"/>
      <c r="G124" s="17"/>
      <c r="J124" s="14"/>
    </row>
    <row r="125" spans="1:10" ht="17.100000000000001" customHeight="1" x14ac:dyDescent="0.2">
      <c r="A125" s="17"/>
      <c r="B125" s="265" t="s">
        <v>197</v>
      </c>
      <c r="C125" s="266"/>
      <c r="D125" s="185">
        <v>0.23585710887485328</v>
      </c>
      <c r="E125" s="17"/>
      <c r="F125" s="159"/>
      <c r="G125" s="189"/>
      <c r="J125" s="14"/>
    </row>
    <row r="126" spans="1:10" x14ac:dyDescent="0.2">
      <c r="J126" s="14"/>
    </row>
  </sheetData>
  <mergeCells count="17">
    <mergeCell ref="A1:H1"/>
    <mergeCell ref="A2:H2"/>
    <mergeCell ref="A3:H3"/>
    <mergeCell ref="B111:C111"/>
    <mergeCell ref="B112:C112"/>
    <mergeCell ref="B109:D109"/>
    <mergeCell ref="B110:C110"/>
    <mergeCell ref="B103:H103"/>
    <mergeCell ref="B104:H104"/>
    <mergeCell ref="B105:H105"/>
    <mergeCell ref="B106:H106"/>
    <mergeCell ref="B107:H107"/>
    <mergeCell ref="B125:C125"/>
    <mergeCell ref="B120:C120"/>
    <mergeCell ref="B122:C122"/>
    <mergeCell ref="B123:C123"/>
    <mergeCell ref="B124:C124"/>
  </mergeCells>
  <hyperlinks>
    <hyperlink ref="I1" location="Index!B24" display="Index" xr:uid="{3B465663-E2D4-4E05-ABC3-9678220A36A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45F9E-F254-4C64-B392-6A44EEC9F3C1}">
  <sheetPr>
    <outlinePr summaryBelow="0" summaryRight="0"/>
  </sheetPr>
  <dimension ref="A1:Q150"/>
  <sheetViews>
    <sheetView showGridLines="0" workbookViewId="0">
      <selection activeCell="A135" sqref="A1:H1048576"/>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839</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68"/>
      <c r="J6" s="14"/>
    </row>
    <row r="7" spans="1:10" x14ac:dyDescent="0.2">
      <c r="A7" s="165">
        <v>1</v>
      </c>
      <c r="B7" s="166" t="s">
        <v>15</v>
      </c>
      <c r="C7" s="166" t="s">
        <v>16</v>
      </c>
      <c r="D7" s="166" t="s">
        <v>17</v>
      </c>
      <c r="E7" s="167">
        <v>2277503</v>
      </c>
      <c r="F7" s="168">
        <v>31264.4224325</v>
      </c>
      <c r="G7" s="169">
        <v>9.3103790000000006E-2</v>
      </c>
      <c r="H7" s="168"/>
      <c r="J7" s="14"/>
    </row>
    <row r="8" spans="1:10" x14ac:dyDescent="0.2">
      <c r="A8" s="165">
        <v>2</v>
      </c>
      <c r="B8" s="166" t="s">
        <v>336</v>
      </c>
      <c r="C8" s="166" t="s">
        <v>337</v>
      </c>
      <c r="D8" s="166" t="s">
        <v>47</v>
      </c>
      <c r="E8" s="167">
        <v>1718718</v>
      </c>
      <c r="F8" s="168">
        <v>26323.025528999999</v>
      </c>
      <c r="G8" s="169">
        <v>7.8388570000000005E-2</v>
      </c>
      <c r="H8" s="168"/>
      <c r="J8" s="14"/>
    </row>
    <row r="9" spans="1:10" x14ac:dyDescent="0.2">
      <c r="A9" s="165">
        <v>3</v>
      </c>
      <c r="B9" s="166" t="s">
        <v>12</v>
      </c>
      <c r="C9" s="166" t="s">
        <v>13</v>
      </c>
      <c r="D9" s="166" t="s">
        <v>14</v>
      </c>
      <c r="E9" s="167">
        <v>598066</v>
      </c>
      <c r="F9" s="168">
        <v>17109.472128000001</v>
      </c>
      <c r="G9" s="169">
        <v>5.0951099999999999E-2</v>
      </c>
      <c r="H9" s="168"/>
      <c r="J9" s="14"/>
    </row>
    <row r="10" spans="1:10" x14ac:dyDescent="0.2">
      <c r="A10" s="165">
        <v>4</v>
      </c>
      <c r="B10" s="166" t="s">
        <v>45</v>
      </c>
      <c r="C10" s="166" t="s">
        <v>46</v>
      </c>
      <c r="D10" s="166" t="s">
        <v>47</v>
      </c>
      <c r="E10" s="167">
        <v>1286621</v>
      </c>
      <c r="F10" s="168">
        <v>14423.664720500001</v>
      </c>
      <c r="G10" s="169">
        <v>4.2952909999999997E-2</v>
      </c>
      <c r="H10" s="168"/>
      <c r="J10" s="14"/>
    </row>
    <row r="11" spans="1:10" x14ac:dyDescent="0.2">
      <c r="A11" s="165">
        <v>5</v>
      </c>
      <c r="B11" s="166" t="s">
        <v>289</v>
      </c>
      <c r="C11" s="166" t="s">
        <v>290</v>
      </c>
      <c r="D11" s="166" t="s">
        <v>74</v>
      </c>
      <c r="E11" s="167">
        <v>872919</v>
      </c>
      <c r="F11" s="168">
        <v>9466.8065549999992</v>
      </c>
      <c r="G11" s="169">
        <v>2.8191649999999999E-2</v>
      </c>
      <c r="H11" s="168"/>
      <c r="J11" s="14"/>
    </row>
    <row r="12" spans="1:10" ht="15" x14ac:dyDescent="0.2">
      <c r="A12" s="165">
        <v>6</v>
      </c>
      <c r="B12" s="166" t="s">
        <v>420</v>
      </c>
      <c r="C12" s="166" t="s">
        <v>421</v>
      </c>
      <c r="D12" s="166" t="s">
        <v>47</v>
      </c>
      <c r="E12" s="167">
        <v>18470366</v>
      </c>
      <c r="F12" s="168">
        <v>9189.0070849999993</v>
      </c>
      <c r="G12" s="169">
        <v>2.7364380000000001E-2</v>
      </c>
      <c r="H12" s="168"/>
      <c r="J12" s="62"/>
    </row>
    <row r="13" spans="1:10" x14ac:dyDescent="0.2">
      <c r="A13" s="165">
        <v>7</v>
      </c>
      <c r="B13" s="166" t="s">
        <v>340</v>
      </c>
      <c r="C13" s="166" t="s">
        <v>341</v>
      </c>
      <c r="D13" s="166" t="s">
        <v>47</v>
      </c>
      <c r="E13" s="167">
        <v>787477</v>
      </c>
      <c r="F13" s="168">
        <v>9151.6639555000002</v>
      </c>
      <c r="G13" s="169">
        <v>2.725317E-2</v>
      </c>
      <c r="H13" s="168"/>
      <c r="J13" s="14"/>
    </row>
    <row r="14" spans="1:10" ht="25.5" x14ac:dyDescent="0.2">
      <c r="A14" s="165">
        <v>8</v>
      </c>
      <c r="B14" s="166" t="s">
        <v>840</v>
      </c>
      <c r="C14" s="166" t="s">
        <v>841</v>
      </c>
      <c r="D14" s="166" t="s">
        <v>255</v>
      </c>
      <c r="E14" s="167">
        <v>1208085</v>
      </c>
      <c r="F14" s="168">
        <v>8634.7875375000003</v>
      </c>
      <c r="G14" s="169">
        <v>2.5713940000000001E-2</v>
      </c>
      <c r="H14" s="168"/>
      <c r="J14" s="14" t="s">
        <v>1068</v>
      </c>
    </row>
    <row r="15" spans="1:10" x14ac:dyDescent="0.2">
      <c r="A15" s="165">
        <v>9</v>
      </c>
      <c r="B15" s="166" t="s">
        <v>819</v>
      </c>
      <c r="C15" s="166" t="s">
        <v>820</v>
      </c>
      <c r="D15" s="166" t="s">
        <v>210</v>
      </c>
      <c r="E15" s="167">
        <v>144028</v>
      </c>
      <c r="F15" s="168">
        <v>8410.0829759999997</v>
      </c>
      <c r="G15" s="169">
        <v>2.5044779999999999E-2</v>
      </c>
      <c r="H15" s="168"/>
      <c r="J15" s="14"/>
    </row>
    <row r="16" spans="1:10" x14ac:dyDescent="0.2">
      <c r="A16" s="165">
        <v>10</v>
      </c>
      <c r="B16" s="166" t="s">
        <v>391</v>
      </c>
      <c r="C16" s="166" t="s">
        <v>392</v>
      </c>
      <c r="D16" s="166" t="s">
        <v>66</v>
      </c>
      <c r="E16" s="167">
        <v>250730</v>
      </c>
      <c r="F16" s="168">
        <v>8128.4158699999998</v>
      </c>
      <c r="G16" s="169">
        <v>2.420599E-2</v>
      </c>
      <c r="H16" s="168"/>
      <c r="J16" s="14"/>
    </row>
    <row r="17" spans="1:10" x14ac:dyDescent="0.2">
      <c r="A17" s="165">
        <v>11</v>
      </c>
      <c r="B17" s="166" t="s">
        <v>87</v>
      </c>
      <c r="C17" s="166" t="s">
        <v>88</v>
      </c>
      <c r="D17" s="166" t="s">
        <v>74</v>
      </c>
      <c r="E17" s="167">
        <v>1646875</v>
      </c>
      <c r="F17" s="168">
        <v>8110.0359374999998</v>
      </c>
      <c r="G17" s="169">
        <v>2.4151260000000001E-2</v>
      </c>
      <c r="H17" s="168"/>
      <c r="J17" s="14"/>
    </row>
    <row r="18" spans="1:10" ht="25.5" x14ac:dyDescent="0.2">
      <c r="A18" s="165">
        <v>12</v>
      </c>
      <c r="B18" s="166" t="s">
        <v>578</v>
      </c>
      <c r="C18" s="166" t="s">
        <v>579</v>
      </c>
      <c r="D18" s="166" t="s">
        <v>247</v>
      </c>
      <c r="E18" s="167">
        <v>1431993</v>
      </c>
      <c r="F18" s="168">
        <v>7810.8058185</v>
      </c>
      <c r="G18" s="169">
        <v>2.326017E-2</v>
      </c>
      <c r="H18" s="168"/>
      <c r="J18" s="14"/>
    </row>
    <row r="19" spans="1:10" x14ac:dyDescent="0.2">
      <c r="A19" s="165">
        <v>13</v>
      </c>
      <c r="B19" s="166" t="s">
        <v>817</v>
      </c>
      <c r="C19" s="166" t="s">
        <v>818</v>
      </c>
      <c r="D19" s="166" t="s">
        <v>233</v>
      </c>
      <c r="E19" s="167">
        <v>147333</v>
      </c>
      <c r="F19" s="168">
        <v>6927.4503269999996</v>
      </c>
      <c r="G19" s="169">
        <v>2.0629580000000002E-2</v>
      </c>
      <c r="H19" s="168"/>
      <c r="J19" s="14"/>
    </row>
    <row r="20" spans="1:10" x14ac:dyDescent="0.2">
      <c r="A20" s="165">
        <v>14</v>
      </c>
      <c r="B20" s="166" t="s">
        <v>208</v>
      </c>
      <c r="C20" s="166" t="s">
        <v>209</v>
      </c>
      <c r="D20" s="166" t="s">
        <v>210</v>
      </c>
      <c r="E20" s="167">
        <v>1408236</v>
      </c>
      <c r="F20" s="168">
        <v>6690.5292360000003</v>
      </c>
      <c r="G20" s="169">
        <v>1.992404E-2</v>
      </c>
      <c r="H20" s="168"/>
      <c r="J20" s="14"/>
    </row>
    <row r="21" spans="1:10" x14ac:dyDescent="0.2">
      <c r="A21" s="165">
        <v>15</v>
      </c>
      <c r="B21" s="166" t="s">
        <v>387</v>
      </c>
      <c r="C21" s="166" t="s">
        <v>388</v>
      </c>
      <c r="D21" s="166" t="s">
        <v>47</v>
      </c>
      <c r="E21" s="167">
        <v>418929</v>
      </c>
      <c r="F21" s="168">
        <v>6124.1135864999997</v>
      </c>
      <c r="G21" s="169">
        <v>1.823729E-2</v>
      </c>
      <c r="H21" s="168"/>
      <c r="J21" s="14"/>
    </row>
    <row r="22" spans="1:10" ht="15" x14ac:dyDescent="0.2">
      <c r="A22" s="165">
        <v>16</v>
      </c>
      <c r="B22" s="166" t="s">
        <v>69</v>
      </c>
      <c r="C22" s="166" t="s">
        <v>70</v>
      </c>
      <c r="D22" s="166" t="s">
        <v>71</v>
      </c>
      <c r="E22" s="167">
        <v>557919</v>
      </c>
      <c r="F22" s="168">
        <v>5996.7923714999997</v>
      </c>
      <c r="G22" s="169">
        <v>1.785813E-2</v>
      </c>
      <c r="H22" s="168"/>
      <c r="J22" s="62"/>
    </row>
    <row r="23" spans="1:10" x14ac:dyDescent="0.2">
      <c r="A23" s="165">
        <v>17</v>
      </c>
      <c r="B23" s="166" t="s">
        <v>441</v>
      </c>
      <c r="C23" s="166" t="s">
        <v>442</v>
      </c>
      <c r="D23" s="166" t="s">
        <v>250</v>
      </c>
      <c r="E23" s="167">
        <v>717133</v>
      </c>
      <c r="F23" s="168">
        <v>5955.789565</v>
      </c>
      <c r="G23" s="169">
        <v>1.773603E-2</v>
      </c>
      <c r="H23" s="168"/>
      <c r="J23" s="14"/>
    </row>
    <row r="24" spans="1:10" x14ac:dyDescent="0.2">
      <c r="A24" s="165">
        <v>18</v>
      </c>
      <c r="B24" s="166" t="s">
        <v>435</v>
      </c>
      <c r="C24" s="166" t="s">
        <v>436</v>
      </c>
      <c r="D24" s="166" t="s">
        <v>74</v>
      </c>
      <c r="E24" s="167">
        <v>805133</v>
      </c>
      <c r="F24" s="168">
        <v>5854.9271760000001</v>
      </c>
      <c r="G24" s="169">
        <v>1.7435659999999999E-2</v>
      </c>
      <c r="H24" s="168"/>
      <c r="J24" s="14"/>
    </row>
    <row r="25" spans="1:10" x14ac:dyDescent="0.2">
      <c r="A25" s="165">
        <v>19</v>
      </c>
      <c r="B25" s="166" t="s">
        <v>256</v>
      </c>
      <c r="C25" s="166" t="s">
        <v>257</v>
      </c>
      <c r="D25" s="166" t="s">
        <v>47</v>
      </c>
      <c r="E25" s="167">
        <v>3614163</v>
      </c>
      <c r="F25" s="168">
        <v>5788.0820444999999</v>
      </c>
      <c r="G25" s="169">
        <v>1.7236600000000001E-2</v>
      </c>
      <c r="H25" s="168"/>
      <c r="J25" s="14"/>
    </row>
    <row r="26" spans="1:10" ht="25.5" x14ac:dyDescent="0.2">
      <c r="A26" s="165">
        <v>20</v>
      </c>
      <c r="B26" s="166" t="s">
        <v>403</v>
      </c>
      <c r="C26" s="166" t="s">
        <v>404</v>
      </c>
      <c r="D26" s="166" t="s">
        <v>74</v>
      </c>
      <c r="E26" s="167">
        <v>86344</v>
      </c>
      <c r="F26" s="168">
        <v>5783.0620879999997</v>
      </c>
      <c r="G26" s="169">
        <v>1.7221650000000002E-2</v>
      </c>
      <c r="H26" s="168"/>
      <c r="J26" s="14" t="s">
        <v>1069</v>
      </c>
    </row>
    <row r="27" spans="1:10" x14ac:dyDescent="0.2">
      <c r="A27" s="165">
        <v>21</v>
      </c>
      <c r="B27" s="166" t="s">
        <v>251</v>
      </c>
      <c r="C27" s="166" t="s">
        <v>252</v>
      </c>
      <c r="D27" s="166" t="s">
        <v>250</v>
      </c>
      <c r="E27" s="167">
        <v>732261</v>
      </c>
      <c r="F27" s="168">
        <v>5743.8552840000002</v>
      </c>
      <c r="G27" s="169">
        <v>1.7104899999999999E-2</v>
      </c>
      <c r="H27" s="168"/>
      <c r="J27" s="14"/>
    </row>
    <row r="28" spans="1:10" x14ac:dyDescent="0.2">
      <c r="A28" s="165">
        <v>22</v>
      </c>
      <c r="B28" s="166" t="s">
        <v>264</v>
      </c>
      <c r="C28" s="166" t="s">
        <v>265</v>
      </c>
      <c r="D28" s="166" t="s">
        <v>233</v>
      </c>
      <c r="E28" s="167">
        <v>115379</v>
      </c>
      <c r="F28" s="168">
        <v>5735.4900900000002</v>
      </c>
      <c r="G28" s="169">
        <v>1.707999E-2</v>
      </c>
      <c r="H28" s="168"/>
      <c r="J28" s="14"/>
    </row>
    <row r="29" spans="1:10" x14ac:dyDescent="0.2">
      <c r="A29" s="165">
        <v>23</v>
      </c>
      <c r="B29" s="166" t="s">
        <v>428</v>
      </c>
      <c r="C29" s="166" t="s">
        <v>429</v>
      </c>
      <c r="D29" s="166" t="s">
        <v>430</v>
      </c>
      <c r="E29" s="167">
        <v>425515</v>
      </c>
      <c r="F29" s="168">
        <v>5570.2041074999997</v>
      </c>
      <c r="G29" s="169">
        <v>1.6587770000000002E-2</v>
      </c>
      <c r="H29" s="168"/>
      <c r="J29" s="14"/>
    </row>
    <row r="30" spans="1:10" x14ac:dyDescent="0.2">
      <c r="A30" s="165">
        <v>24</v>
      </c>
      <c r="B30" s="166" t="s">
        <v>414</v>
      </c>
      <c r="C30" s="166" t="s">
        <v>415</v>
      </c>
      <c r="D30" s="166" t="s">
        <v>47</v>
      </c>
      <c r="E30" s="167">
        <v>6014225</v>
      </c>
      <c r="F30" s="168">
        <v>5569.1723499999998</v>
      </c>
      <c r="G30" s="169">
        <v>1.6584700000000001E-2</v>
      </c>
      <c r="H30" s="168"/>
      <c r="J30" s="14"/>
    </row>
    <row r="31" spans="1:10" x14ac:dyDescent="0.2">
      <c r="A31" s="165">
        <v>25</v>
      </c>
      <c r="B31" s="166" t="s">
        <v>487</v>
      </c>
      <c r="C31" s="166" t="s">
        <v>488</v>
      </c>
      <c r="D31" s="166" t="s">
        <v>247</v>
      </c>
      <c r="E31" s="167">
        <v>378452</v>
      </c>
      <c r="F31" s="168">
        <v>5246.8585279999998</v>
      </c>
      <c r="G31" s="169">
        <v>1.5624870000000001E-2</v>
      </c>
      <c r="H31" s="168"/>
      <c r="J31" s="14"/>
    </row>
    <row r="32" spans="1:10" x14ac:dyDescent="0.2">
      <c r="A32" s="165">
        <v>26</v>
      </c>
      <c r="B32" s="166" t="s">
        <v>385</v>
      </c>
      <c r="C32" s="166" t="s">
        <v>386</v>
      </c>
      <c r="D32" s="166" t="s">
        <v>207</v>
      </c>
      <c r="E32" s="167">
        <v>120690</v>
      </c>
      <c r="F32" s="168">
        <v>5192.2648349999999</v>
      </c>
      <c r="G32" s="169">
        <v>1.546229E-2</v>
      </c>
      <c r="H32" s="168"/>
      <c r="J32" s="14"/>
    </row>
    <row r="33" spans="1:10" x14ac:dyDescent="0.2">
      <c r="A33" s="165">
        <v>27</v>
      </c>
      <c r="B33" s="166" t="s">
        <v>519</v>
      </c>
      <c r="C33" s="166" t="s">
        <v>520</v>
      </c>
      <c r="D33" s="166" t="s">
        <v>233</v>
      </c>
      <c r="E33" s="167">
        <v>733372</v>
      </c>
      <c r="F33" s="168">
        <v>5124.0701639999997</v>
      </c>
      <c r="G33" s="169">
        <v>1.525921E-2</v>
      </c>
      <c r="H33" s="168"/>
      <c r="J33" s="14"/>
    </row>
    <row r="34" spans="1:10" x14ac:dyDescent="0.2">
      <c r="A34" s="165">
        <v>28</v>
      </c>
      <c r="B34" s="166" t="s">
        <v>447</v>
      </c>
      <c r="C34" s="166" t="s">
        <v>448</v>
      </c>
      <c r="D34" s="166" t="s">
        <v>55</v>
      </c>
      <c r="E34" s="167">
        <v>159923</v>
      </c>
      <c r="F34" s="168">
        <v>4957.0532695000002</v>
      </c>
      <c r="G34" s="169">
        <v>1.476184E-2</v>
      </c>
      <c r="H34" s="168"/>
      <c r="J34" s="14"/>
    </row>
    <row r="35" spans="1:10" x14ac:dyDescent="0.2">
      <c r="A35" s="165">
        <v>29</v>
      </c>
      <c r="B35" s="166" t="s">
        <v>449</v>
      </c>
      <c r="C35" s="166" t="s">
        <v>450</v>
      </c>
      <c r="D35" s="166" t="s">
        <v>332</v>
      </c>
      <c r="E35" s="167">
        <v>395218</v>
      </c>
      <c r="F35" s="168">
        <v>4494.6167050000004</v>
      </c>
      <c r="G35" s="169">
        <v>1.3384729999999999E-2</v>
      </c>
      <c r="H35" s="168"/>
      <c r="J35" s="14"/>
    </row>
    <row r="36" spans="1:10" x14ac:dyDescent="0.2">
      <c r="A36" s="165">
        <v>30</v>
      </c>
      <c r="B36" s="166" t="s">
        <v>287</v>
      </c>
      <c r="C36" s="166" t="s">
        <v>288</v>
      </c>
      <c r="D36" s="166" t="s">
        <v>74</v>
      </c>
      <c r="E36" s="167">
        <v>265869</v>
      </c>
      <c r="F36" s="168">
        <v>4245.3961920000002</v>
      </c>
      <c r="G36" s="169">
        <v>1.2642570000000001E-2</v>
      </c>
      <c r="H36" s="168"/>
      <c r="J36" s="14"/>
    </row>
    <row r="37" spans="1:10" x14ac:dyDescent="0.2">
      <c r="A37" s="165">
        <v>31</v>
      </c>
      <c r="B37" s="166" t="s">
        <v>398</v>
      </c>
      <c r="C37" s="166" t="s">
        <v>399</v>
      </c>
      <c r="D37" s="166" t="s">
        <v>400</v>
      </c>
      <c r="E37" s="167">
        <v>11684</v>
      </c>
      <c r="F37" s="168">
        <v>4200.9471480000002</v>
      </c>
      <c r="G37" s="169">
        <v>1.2510200000000001E-2</v>
      </c>
      <c r="H37" s="168"/>
      <c r="J37" s="14"/>
    </row>
    <row r="38" spans="1:10" x14ac:dyDescent="0.2">
      <c r="A38" s="165">
        <v>32</v>
      </c>
      <c r="B38" s="166" t="s">
        <v>231</v>
      </c>
      <c r="C38" s="166" t="s">
        <v>232</v>
      </c>
      <c r="D38" s="166" t="s">
        <v>233</v>
      </c>
      <c r="E38" s="167">
        <v>122693</v>
      </c>
      <c r="F38" s="168">
        <v>4184.4447650000002</v>
      </c>
      <c r="G38" s="169">
        <v>1.2461059999999999E-2</v>
      </c>
      <c r="H38" s="168"/>
      <c r="J38" s="14"/>
    </row>
    <row r="39" spans="1:10" x14ac:dyDescent="0.2">
      <c r="A39" s="165">
        <v>33</v>
      </c>
      <c r="B39" s="166" t="s">
        <v>842</v>
      </c>
      <c r="C39" s="166" t="s">
        <v>843</v>
      </c>
      <c r="D39" s="166" t="s">
        <v>82</v>
      </c>
      <c r="E39" s="167">
        <v>869576</v>
      </c>
      <c r="F39" s="168">
        <v>3843.091132</v>
      </c>
      <c r="G39" s="169">
        <v>1.144452E-2</v>
      </c>
      <c r="H39" s="168"/>
      <c r="J39" s="14"/>
    </row>
    <row r="40" spans="1:10" x14ac:dyDescent="0.2">
      <c r="A40" s="165">
        <v>34</v>
      </c>
      <c r="B40" s="166" t="s">
        <v>258</v>
      </c>
      <c r="C40" s="166" t="s">
        <v>259</v>
      </c>
      <c r="D40" s="166" t="s">
        <v>207</v>
      </c>
      <c r="E40" s="167">
        <v>67293</v>
      </c>
      <c r="F40" s="168">
        <v>3833.749503</v>
      </c>
      <c r="G40" s="169">
        <v>1.14167E-2</v>
      </c>
      <c r="H40" s="168"/>
      <c r="J40" s="14"/>
    </row>
    <row r="41" spans="1:10" x14ac:dyDescent="0.2">
      <c r="A41" s="165">
        <v>35</v>
      </c>
      <c r="B41" s="166" t="s">
        <v>201</v>
      </c>
      <c r="C41" s="166" t="s">
        <v>202</v>
      </c>
      <c r="D41" s="166" t="s">
        <v>66</v>
      </c>
      <c r="E41" s="167">
        <v>953000</v>
      </c>
      <c r="F41" s="168">
        <v>3701.9285</v>
      </c>
      <c r="G41" s="169">
        <v>1.102415E-2</v>
      </c>
      <c r="H41" s="168"/>
      <c r="J41" s="14"/>
    </row>
    <row r="42" spans="1:10" x14ac:dyDescent="0.2">
      <c r="A42" s="165">
        <v>36</v>
      </c>
      <c r="B42" s="166" t="s">
        <v>439</v>
      </c>
      <c r="C42" s="166" t="s">
        <v>440</v>
      </c>
      <c r="D42" s="166" t="s">
        <v>47</v>
      </c>
      <c r="E42" s="167">
        <v>1120183</v>
      </c>
      <c r="F42" s="168">
        <v>3694.3635340000001</v>
      </c>
      <c r="G42" s="169">
        <v>1.100162E-2</v>
      </c>
      <c r="H42" s="168"/>
      <c r="J42" s="14"/>
    </row>
    <row r="43" spans="1:10" x14ac:dyDescent="0.2">
      <c r="A43" s="165">
        <v>37</v>
      </c>
      <c r="B43" s="166" t="s">
        <v>584</v>
      </c>
      <c r="C43" s="166" t="s">
        <v>585</v>
      </c>
      <c r="D43" s="166" t="s">
        <v>233</v>
      </c>
      <c r="E43" s="167">
        <v>299465</v>
      </c>
      <c r="F43" s="168">
        <v>3678.7777925</v>
      </c>
      <c r="G43" s="169">
        <v>1.095521E-2</v>
      </c>
      <c r="H43" s="168"/>
      <c r="J43" s="14"/>
    </row>
    <row r="44" spans="1:10" x14ac:dyDescent="0.2">
      <c r="A44" s="165">
        <v>38</v>
      </c>
      <c r="B44" s="166" t="s">
        <v>370</v>
      </c>
      <c r="C44" s="166" t="s">
        <v>371</v>
      </c>
      <c r="D44" s="166" t="s">
        <v>255</v>
      </c>
      <c r="E44" s="167">
        <v>99597</v>
      </c>
      <c r="F44" s="168">
        <v>3616.7156595000001</v>
      </c>
      <c r="G44" s="169">
        <v>1.0770389999999999E-2</v>
      </c>
      <c r="H44" s="168"/>
      <c r="J44" s="14"/>
    </row>
    <row r="45" spans="1:10" x14ac:dyDescent="0.2">
      <c r="A45" s="165">
        <v>39</v>
      </c>
      <c r="B45" s="166" t="s">
        <v>426</v>
      </c>
      <c r="C45" s="166" t="s">
        <v>427</v>
      </c>
      <c r="D45" s="166" t="s">
        <v>255</v>
      </c>
      <c r="E45" s="167">
        <v>144959</v>
      </c>
      <c r="F45" s="168">
        <v>3576.5734069999999</v>
      </c>
      <c r="G45" s="169">
        <v>1.065085E-2</v>
      </c>
      <c r="H45" s="168"/>
      <c r="J45" s="14"/>
    </row>
    <row r="46" spans="1:10" x14ac:dyDescent="0.2">
      <c r="A46" s="165">
        <v>40</v>
      </c>
      <c r="B46" s="166" t="s">
        <v>534</v>
      </c>
      <c r="C46" s="166" t="s">
        <v>535</v>
      </c>
      <c r="D46" s="166" t="s">
        <v>66</v>
      </c>
      <c r="E46" s="167">
        <v>403356</v>
      </c>
      <c r="F46" s="168">
        <v>3568.4905319999998</v>
      </c>
      <c r="G46" s="169">
        <v>1.0626780000000001E-2</v>
      </c>
      <c r="H46" s="168"/>
      <c r="J46" s="14"/>
    </row>
    <row r="47" spans="1:10" x14ac:dyDescent="0.2">
      <c r="A47" s="165">
        <v>41</v>
      </c>
      <c r="B47" s="166" t="s">
        <v>433</v>
      </c>
      <c r="C47" s="166" t="s">
        <v>434</v>
      </c>
      <c r="D47" s="166" t="s">
        <v>250</v>
      </c>
      <c r="E47" s="167">
        <v>226690</v>
      </c>
      <c r="F47" s="168">
        <v>3290.2920049999998</v>
      </c>
      <c r="G47" s="169">
        <v>9.7983199999999993E-3</v>
      </c>
      <c r="H47" s="168"/>
      <c r="J47" s="14"/>
    </row>
    <row r="48" spans="1:10" x14ac:dyDescent="0.2">
      <c r="A48" s="165">
        <v>42</v>
      </c>
      <c r="B48" s="166" t="s">
        <v>338</v>
      </c>
      <c r="C48" s="166" t="s">
        <v>339</v>
      </c>
      <c r="D48" s="166" t="s">
        <v>207</v>
      </c>
      <c r="E48" s="167">
        <v>1824767</v>
      </c>
      <c r="F48" s="168">
        <v>3269.0700805000001</v>
      </c>
      <c r="G48" s="169">
        <v>9.7351199999999999E-3</v>
      </c>
      <c r="H48" s="168"/>
      <c r="J48" s="14"/>
    </row>
    <row r="49" spans="1:10" x14ac:dyDescent="0.2">
      <c r="A49" s="165">
        <v>43</v>
      </c>
      <c r="B49" s="166" t="s">
        <v>468</v>
      </c>
      <c r="C49" s="166" t="s">
        <v>469</v>
      </c>
      <c r="D49" s="166" t="s">
        <v>71</v>
      </c>
      <c r="E49" s="167">
        <v>353653</v>
      </c>
      <c r="F49" s="168">
        <v>2960.7829160000001</v>
      </c>
      <c r="G49" s="169">
        <v>8.8170599999999998E-3</v>
      </c>
      <c r="H49" s="168"/>
      <c r="J49" s="14"/>
    </row>
    <row r="50" spans="1:10" x14ac:dyDescent="0.2">
      <c r="A50" s="165">
        <v>44</v>
      </c>
      <c r="B50" s="166" t="s">
        <v>766</v>
      </c>
      <c r="C50" s="166" t="s">
        <v>767</v>
      </c>
      <c r="D50" s="166" t="s">
        <v>210</v>
      </c>
      <c r="E50" s="167">
        <v>139519</v>
      </c>
      <c r="F50" s="168">
        <v>2660.1390135000001</v>
      </c>
      <c r="G50" s="169">
        <v>7.92175E-3</v>
      </c>
      <c r="H50" s="168"/>
      <c r="J50" s="14"/>
    </row>
    <row r="51" spans="1:10" x14ac:dyDescent="0.2">
      <c r="A51" s="165">
        <v>45</v>
      </c>
      <c r="B51" s="166" t="s">
        <v>459</v>
      </c>
      <c r="C51" s="166" t="s">
        <v>460</v>
      </c>
      <c r="D51" s="166" t="s">
        <v>210</v>
      </c>
      <c r="E51" s="167">
        <v>661963</v>
      </c>
      <c r="F51" s="168">
        <v>2409.2143384999999</v>
      </c>
      <c r="G51" s="169">
        <v>7.1745100000000003E-3</v>
      </c>
      <c r="H51" s="168"/>
      <c r="J51" s="14"/>
    </row>
    <row r="52" spans="1:10" ht="25.5" x14ac:dyDescent="0.2">
      <c r="A52" s="165">
        <v>46</v>
      </c>
      <c r="B52" s="166" t="s">
        <v>465</v>
      </c>
      <c r="C52" s="166" t="s">
        <v>466</v>
      </c>
      <c r="D52" s="166" t="s">
        <v>467</v>
      </c>
      <c r="E52" s="167">
        <v>557508</v>
      </c>
      <c r="F52" s="168">
        <v>2255.3986140000002</v>
      </c>
      <c r="G52" s="169">
        <v>6.7164599999999996E-3</v>
      </c>
      <c r="H52" s="168"/>
      <c r="J52" s="14"/>
    </row>
    <row r="53" spans="1:10" x14ac:dyDescent="0.2">
      <c r="A53" s="165">
        <v>47</v>
      </c>
      <c r="B53" s="166" t="s">
        <v>550</v>
      </c>
      <c r="C53" s="166" t="s">
        <v>551</v>
      </c>
      <c r="D53" s="166" t="s">
        <v>255</v>
      </c>
      <c r="E53" s="167">
        <v>236039</v>
      </c>
      <c r="F53" s="168">
        <v>2144.7683735000001</v>
      </c>
      <c r="G53" s="169">
        <v>6.3870100000000003E-3</v>
      </c>
      <c r="H53" s="168"/>
      <c r="J53" s="14"/>
    </row>
    <row r="54" spans="1:10" x14ac:dyDescent="0.2">
      <c r="A54" s="165">
        <v>48</v>
      </c>
      <c r="B54" s="166" t="s">
        <v>561</v>
      </c>
      <c r="C54" s="166" t="s">
        <v>562</v>
      </c>
      <c r="D54" s="166" t="s">
        <v>247</v>
      </c>
      <c r="E54" s="167">
        <v>361058</v>
      </c>
      <c r="F54" s="168">
        <v>1774.419541</v>
      </c>
      <c r="G54" s="169">
        <v>5.2841299999999997E-3</v>
      </c>
      <c r="H54" s="168"/>
      <c r="J54" s="14"/>
    </row>
    <row r="55" spans="1:10" ht="25.5" x14ac:dyDescent="0.2">
      <c r="A55" s="165">
        <v>49</v>
      </c>
      <c r="B55" s="166" t="s">
        <v>269</v>
      </c>
      <c r="C55" s="166" t="s">
        <v>270</v>
      </c>
      <c r="D55" s="166" t="s">
        <v>74</v>
      </c>
      <c r="E55" s="167">
        <v>50000</v>
      </c>
      <c r="F55" s="168">
        <v>620.54999999999995</v>
      </c>
      <c r="G55" s="169">
        <v>1.84797E-3</v>
      </c>
      <c r="H55" s="168"/>
      <c r="J55" s="14"/>
    </row>
    <row r="56" spans="1:10" x14ac:dyDescent="0.2">
      <c r="A56" s="163"/>
      <c r="B56" s="163"/>
      <c r="C56" s="164" t="s">
        <v>150</v>
      </c>
      <c r="D56" s="163"/>
      <c r="E56" s="163" t="s">
        <v>151</v>
      </c>
      <c r="F56" s="170">
        <v>318305.6353195</v>
      </c>
      <c r="G56" s="171">
        <v>0.94789736999999996</v>
      </c>
      <c r="H56" s="168"/>
      <c r="J56" s="14"/>
    </row>
    <row r="57" spans="1:10" x14ac:dyDescent="0.2">
      <c r="A57" s="163"/>
      <c r="B57" s="163"/>
      <c r="C57" s="172"/>
      <c r="D57" s="163"/>
      <c r="E57" s="163"/>
      <c r="F57" s="173"/>
      <c r="G57" s="173"/>
      <c r="H57" s="168"/>
      <c r="J57" s="14"/>
    </row>
    <row r="58" spans="1:10" x14ac:dyDescent="0.2">
      <c r="A58" s="163"/>
      <c r="B58" s="163"/>
      <c r="C58" s="164" t="s">
        <v>152</v>
      </c>
      <c r="D58" s="163"/>
      <c r="E58" s="163"/>
      <c r="F58" s="163"/>
      <c r="G58" s="163"/>
      <c r="H58" s="168"/>
      <c r="J58" s="14"/>
    </row>
    <row r="59" spans="1:10" x14ac:dyDescent="0.2">
      <c r="A59" s="165">
        <v>1</v>
      </c>
      <c r="B59" s="166" t="s">
        <v>844</v>
      </c>
      <c r="C59" s="199" t="s">
        <v>1197</v>
      </c>
      <c r="D59" s="166" t="s">
        <v>250</v>
      </c>
      <c r="E59" s="167">
        <v>37829</v>
      </c>
      <c r="F59" s="168">
        <v>2381.9242797010002</v>
      </c>
      <c r="G59" s="169">
        <v>7.0932399999999998E-3</v>
      </c>
      <c r="H59" s="168"/>
      <c r="J59" s="14"/>
    </row>
    <row r="60" spans="1:10" x14ac:dyDescent="0.2">
      <c r="A60" s="163"/>
      <c r="B60" s="163"/>
      <c r="C60" s="164" t="s">
        <v>150</v>
      </c>
      <c r="D60" s="163"/>
      <c r="E60" s="163" t="s">
        <v>151</v>
      </c>
      <c r="F60" s="170">
        <v>2381.9242797010002</v>
      </c>
      <c r="G60" s="171">
        <v>7.0932399999999998E-3</v>
      </c>
      <c r="H60" s="168"/>
      <c r="J60" s="14"/>
    </row>
    <row r="61" spans="1:10" x14ac:dyDescent="0.2">
      <c r="A61" s="163"/>
      <c r="B61" s="163"/>
      <c r="C61" s="172"/>
      <c r="D61" s="163"/>
      <c r="E61" s="163"/>
      <c r="F61" s="173"/>
      <c r="G61" s="173"/>
      <c r="H61" s="168"/>
      <c r="J61" s="14"/>
    </row>
    <row r="62" spans="1:10" x14ac:dyDescent="0.2">
      <c r="A62" s="163"/>
      <c r="B62" s="163"/>
      <c r="C62" s="164" t="s">
        <v>154</v>
      </c>
      <c r="D62" s="163"/>
      <c r="E62" s="163"/>
      <c r="F62" s="163"/>
      <c r="G62" s="163"/>
      <c r="H62" s="168"/>
      <c r="J62" s="14"/>
    </row>
    <row r="63" spans="1:10" x14ac:dyDescent="0.2">
      <c r="A63" s="163"/>
      <c r="B63" s="163"/>
      <c r="C63" s="164" t="s">
        <v>150</v>
      </c>
      <c r="D63" s="163"/>
      <c r="E63" s="163" t="s">
        <v>151</v>
      </c>
      <c r="F63" s="174" t="s">
        <v>153</v>
      </c>
      <c r="G63" s="171">
        <v>0</v>
      </c>
      <c r="H63" s="168"/>
      <c r="J63" s="14"/>
    </row>
    <row r="64" spans="1:10" x14ac:dyDescent="0.2">
      <c r="A64" s="163"/>
      <c r="B64" s="163"/>
      <c r="C64" s="172"/>
      <c r="D64" s="163"/>
      <c r="E64" s="163"/>
      <c r="F64" s="173"/>
      <c r="G64" s="173"/>
      <c r="H64" s="168"/>
      <c r="J64" s="14"/>
    </row>
    <row r="65" spans="1:10" x14ac:dyDescent="0.2">
      <c r="A65" s="163"/>
      <c r="B65" s="163"/>
      <c r="C65" s="164" t="s">
        <v>155</v>
      </c>
      <c r="D65" s="163"/>
      <c r="E65" s="163"/>
      <c r="F65" s="163"/>
      <c r="G65" s="163"/>
      <c r="H65" s="168"/>
      <c r="J65" s="14"/>
    </row>
    <row r="66" spans="1:10" x14ac:dyDescent="0.2">
      <c r="A66" s="163"/>
      <c r="B66" s="163"/>
      <c r="C66" s="164" t="s">
        <v>150</v>
      </c>
      <c r="D66" s="163"/>
      <c r="E66" s="163" t="s">
        <v>151</v>
      </c>
      <c r="F66" s="174" t="s">
        <v>153</v>
      </c>
      <c r="G66" s="171">
        <v>0</v>
      </c>
      <c r="H66" s="168"/>
      <c r="J66" s="14"/>
    </row>
    <row r="67" spans="1:10" x14ac:dyDescent="0.2">
      <c r="A67" s="163"/>
      <c r="B67" s="163"/>
      <c r="C67" s="172"/>
      <c r="D67" s="163"/>
      <c r="E67" s="163"/>
      <c r="F67" s="173"/>
      <c r="G67" s="173"/>
      <c r="H67" s="168"/>
      <c r="J67" s="14"/>
    </row>
    <row r="68" spans="1:10" x14ac:dyDescent="0.2">
      <c r="A68" s="163"/>
      <c r="B68" s="163"/>
      <c r="C68" s="164" t="s">
        <v>156</v>
      </c>
      <c r="D68" s="163"/>
      <c r="E68" s="163"/>
      <c r="F68" s="173"/>
      <c r="G68" s="173"/>
      <c r="H68" s="168"/>
      <c r="J68" s="14"/>
    </row>
    <row r="69" spans="1:10" x14ac:dyDescent="0.2">
      <c r="A69" s="163"/>
      <c r="B69" s="163"/>
      <c r="C69" s="164" t="s">
        <v>150</v>
      </c>
      <c r="D69" s="163"/>
      <c r="E69" s="163" t="s">
        <v>151</v>
      </c>
      <c r="F69" s="174" t="s">
        <v>153</v>
      </c>
      <c r="G69" s="171">
        <v>0</v>
      </c>
      <c r="H69" s="168"/>
      <c r="J69" s="14"/>
    </row>
    <row r="70" spans="1:10" x14ac:dyDescent="0.2">
      <c r="A70" s="163"/>
      <c r="B70" s="163"/>
      <c r="C70" s="172"/>
      <c r="D70" s="163"/>
      <c r="E70" s="163"/>
      <c r="F70" s="173"/>
      <c r="G70" s="173"/>
      <c r="H70" s="168"/>
      <c r="J70" s="14"/>
    </row>
    <row r="71" spans="1:10" x14ac:dyDescent="0.2">
      <c r="A71" s="163"/>
      <c r="B71" s="163"/>
      <c r="C71" s="164" t="s">
        <v>157</v>
      </c>
      <c r="D71" s="163"/>
      <c r="E71" s="163"/>
      <c r="F71" s="173"/>
      <c r="G71" s="173"/>
      <c r="H71" s="168"/>
      <c r="J71" s="14"/>
    </row>
    <row r="72" spans="1:10" x14ac:dyDescent="0.2">
      <c r="A72" s="163"/>
      <c r="B72" s="163"/>
      <c r="C72" s="164" t="s">
        <v>150</v>
      </c>
      <c r="D72" s="163"/>
      <c r="E72" s="163" t="s">
        <v>151</v>
      </c>
      <c r="F72" s="174" t="s">
        <v>153</v>
      </c>
      <c r="G72" s="171">
        <v>0</v>
      </c>
      <c r="H72" s="168"/>
      <c r="J72" s="14"/>
    </row>
    <row r="73" spans="1:10" x14ac:dyDescent="0.2">
      <c r="A73" s="163"/>
      <c r="B73" s="163"/>
      <c r="C73" s="172"/>
      <c r="D73" s="163"/>
      <c r="E73" s="163"/>
      <c r="F73" s="173"/>
      <c r="G73" s="173"/>
      <c r="H73" s="168"/>
      <c r="J73" s="14"/>
    </row>
    <row r="74" spans="1:10" x14ac:dyDescent="0.2">
      <c r="A74" s="163"/>
      <c r="B74" s="163"/>
      <c r="C74" s="164" t="s">
        <v>158</v>
      </c>
      <c r="D74" s="163"/>
      <c r="E74" s="163"/>
      <c r="F74" s="170">
        <v>320687.55959920102</v>
      </c>
      <c r="G74" s="171">
        <v>0.95499060999999996</v>
      </c>
      <c r="H74" s="168"/>
      <c r="J74" s="14"/>
    </row>
    <row r="75" spans="1:10" x14ac:dyDescent="0.2">
      <c r="A75" s="163"/>
      <c r="B75" s="163"/>
      <c r="C75" s="172"/>
      <c r="D75" s="163"/>
      <c r="E75" s="163"/>
      <c r="F75" s="173"/>
      <c r="G75" s="173"/>
      <c r="H75" s="168"/>
      <c r="J75" s="14"/>
    </row>
    <row r="76" spans="1:10" x14ac:dyDescent="0.2">
      <c r="A76" s="163"/>
      <c r="B76" s="163"/>
      <c r="C76" s="164" t="s">
        <v>159</v>
      </c>
      <c r="D76" s="163"/>
      <c r="E76" s="163"/>
      <c r="F76" s="173"/>
      <c r="G76" s="173"/>
      <c r="H76" s="168"/>
      <c r="J76" s="14"/>
    </row>
    <row r="77" spans="1:10" ht="25.5" x14ac:dyDescent="0.2">
      <c r="A77" s="163"/>
      <c r="B77" s="163"/>
      <c r="C77" s="164" t="s">
        <v>8</v>
      </c>
      <c r="D77" s="163"/>
      <c r="E77" s="163"/>
      <c r="F77" s="173"/>
      <c r="G77" s="173"/>
      <c r="H77" s="168"/>
      <c r="J77" s="14"/>
    </row>
    <row r="78" spans="1:10" x14ac:dyDescent="0.2">
      <c r="A78" s="163"/>
      <c r="B78" s="163"/>
      <c r="C78" s="164" t="s">
        <v>150</v>
      </c>
      <c r="D78" s="163"/>
      <c r="E78" s="163" t="s">
        <v>151</v>
      </c>
      <c r="F78" s="174" t="s">
        <v>153</v>
      </c>
      <c r="G78" s="171">
        <v>0</v>
      </c>
      <c r="H78" s="168"/>
      <c r="J78" s="14"/>
    </row>
    <row r="79" spans="1:10" x14ac:dyDescent="0.2">
      <c r="A79" s="163"/>
      <c r="B79" s="163"/>
      <c r="C79" s="172"/>
      <c r="D79" s="163"/>
      <c r="E79" s="163"/>
      <c r="F79" s="173"/>
      <c r="G79" s="173"/>
      <c r="H79" s="168"/>
      <c r="J79" s="14"/>
    </row>
    <row r="80" spans="1:10" x14ac:dyDescent="0.2">
      <c r="A80" s="163"/>
      <c r="B80" s="163"/>
      <c r="C80" s="164" t="s">
        <v>160</v>
      </c>
      <c r="D80" s="163"/>
      <c r="E80" s="163"/>
      <c r="F80" s="163"/>
      <c r="G80" s="163"/>
      <c r="H80" s="168"/>
      <c r="J80" s="14"/>
    </row>
    <row r="81" spans="1:10" x14ac:dyDescent="0.2">
      <c r="A81" s="163"/>
      <c r="B81" s="163"/>
      <c r="C81" s="164" t="s">
        <v>150</v>
      </c>
      <c r="D81" s="163"/>
      <c r="E81" s="163" t="s">
        <v>151</v>
      </c>
      <c r="F81" s="174" t="s">
        <v>153</v>
      </c>
      <c r="G81" s="171">
        <v>0</v>
      </c>
      <c r="H81" s="168"/>
      <c r="J81" s="14"/>
    </row>
    <row r="82" spans="1:10" x14ac:dyDescent="0.2">
      <c r="A82" s="163"/>
      <c r="B82" s="163"/>
      <c r="C82" s="172"/>
      <c r="D82" s="163"/>
      <c r="E82" s="163"/>
      <c r="F82" s="173"/>
      <c r="G82" s="173"/>
      <c r="H82" s="168"/>
      <c r="J82" s="14"/>
    </row>
    <row r="83" spans="1:10" x14ac:dyDescent="0.2">
      <c r="A83" s="163"/>
      <c r="B83" s="163"/>
      <c r="C83" s="164" t="s">
        <v>161</v>
      </c>
      <c r="D83" s="163"/>
      <c r="E83" s="163"/>
      <c r="F83" s="163"/>
      <c r="G83" s="163"/>
      <c r="H83" s="168"/>
      <c r="J83" s="14"/>
    </row>
    <row r="84" spans="1:10" x14ac:dyDescent="0.2">
      <c r="A84" s="163"/>
      <c r="B84" s="163"/>
      <c r="C84" s="164" t="s">
        <v>150</v>
      </c>
      <c r="D84" s="163"/>
      <c r="E84" s="163" t="s">
        <v>151</v>
      </c>
      <c r="F84" s="174" t="s">
        <v>153</v>
      </c>
      <c r="G84" s="171">
        <v>0</v>
      </c>
      <c r="H84" s="168"/>
      <c r="J84" s="14"/>
    </row>
    <row r="85" spans="1:10" x14ac:dyDescent="0.2">
      <c r="A85" s="163"/>
      <c r="B85" s="163"/>
      <c r="C85" s="172"/>
      <c r="D85" s="163"/>
      <c r="E85" s="163"/>
      <c r="F85" s="173"/>
      <c r="G85" s="173"/>
      <c r="H85" s="168"/>
      <c r="J85" s="14"/>
    </row>
    <row r="86" spans="1:10" x14ac:dyDescent="0.2">
      <c r="A86" s="163"/>
      <c r="B86" s="163"/>
      <c r="C86" s="164" t="s">
        <v>162</v>
      </c>
      <c r="D86" s="163"/>
      <c r="E86" s="163"/>
      <c r="F86" s="173"/>
      <c r="G86" s="173"/>
      <c r="H86" s="168"/>
      <c r="J86" s="14"/>
    </row>
    <row r="87" spans="1:10" x14ac:dyDescent="0.2">
      <c r="A87" s="163"/>
      <c r="B87" s="163"/>
      <c r="C87" s="164" t="s">
        <v>150</v>
      </c>
      <c r="D87" s="163"/>
      <c r="E87" s="163" t="s">
        <v>151</v>
      </c>
      <c r="F87" s="174" t="s">
        <v>153</v>
      </c>
      <c r="G87" s="171">
        <v>0</v>
      </c>
      <c r="H87" s="168"/>
      <c r="J87" s="14"/>
    </row>
    <row r="88" spans="1:10" x14ac:dyDescent="0.2">
      <c r="A88" s="163"/>
      <c r="B88" s="163"/>
      <c r="C88" s="172"/>
      <c r="D88" s="163"/>
      <c r="E88" s="163"/>
      <c r="F88" s="173"/>
      <c r="G88" s="173"/>
      <c r="H88" s="168"/>
      <c r="J88" s="14"/>
    </row>
    <row r="89" spans="1:10" x14ac:dyDescent="0.2">
      <c r="A89" s="163"/>
      <c r="B89" s="163"/>
      <c r="C89" s="164" t="s">
        <v>163</v>
      </c>
      <c r="D89" s="163"/>
      <c r="E89" s="163"/>
      <c r="F89" s="170">
        <v>0</v>
      </c>
      <c r="G89" s="171">
        <v>0</v>
      </c>
      <c r="H89" s="168"/>
      <c r="J89" s="14"/>
    </row>
    <row r="90" spans="1:10" x14ac:dyDescent="0.2">
      <c r="A90" s="163"/>
      <c r="B90" s="163"/>
      <c r="C90" s="172"/>
      <c r="D90" s="163"/>
      <c r="E90" s="163"/>
      <c r="F90" s="173"/>
      <c r="G90" s="173"/>
      <c r="H90" s="168"/>
      <c r="J90" s="14"/>
    </row>
    <row r="91" spans="1:10" x14ac:dyDescent="0.2">
      <c r="A91" s="163"/>
      <c r="B91" s="163"/>
      <c r="C91" s="164" t="s">
        <v>164</v>
      </c>
      <c r="D91" s="163"/>
      <c r="E91" s="163"/>
      <c r="F91" s="173"/>
      <c r="G91" s="173"/>
      <c r="H91" s="168"/>
      <c r="J91" s="14"/>
    </row>
    <row r="92" spans="1:10" x14ac:dyDescent="0.2">
      <c r="A92" s="163"/>
      <c r="B92" s="163"/>
      <c r="C92" s="164" t="s">
        <v>165</v>
      </c>
      <c r="D92" s="163"/>
      <c r="E92" s="163"/>
      <c r="F92" s="173"/>
      <c r="G92" s="173"/>
      <c r="H92" s="168"/>
      <c r="J92" s="14"/>
    </row>
    <row r="93" spans="1:10" x14ac:dyDescent="0.2">
      <c r="A93" s="163"/>
      <c r="B93" s="163"/>
      <c r="C93" s="164" t="s">
        <v>150</v>
      </c>
      <c r="D93" s="163"/>
      <c r="E93" s="163" t="s">
        <v>151</v>
      </c>
      <c r="F93" s="174" t="s">
        <v>153</v>
      </c>
      <c r="G93" s="171">
        <v>0</v>
      </c>
      <c r="H93" s="168"/>
      <c r="J93" s="14"/>
    </row>
    <row r="94" spans="1:10" x14ac:dyDescent="0.2">
      <c r="A94" s="163"/>
      <c r="B94" s="163"/>
      <c r="C94" s="172"/>
      <c r="D94" s="163"/>
      <c r="E94" s="163"/>
      <c r="F94" s="173"/>
      <c r="G94" s="173"/>
      <c r="H94" s="168"/>
      <c r="J94" s="14"/>
    </row>
    <row r="95" spans="1:10" x14ac:dyDescent="0.2">
      <c r="A95" s="163"/>
      <c r="B95" s="163"/>
      <c r="C95" s="164" t="s">
        <v>166</v>
      </c>
      <c r="D95" s="163"/>
      <c r="E95" s="163"/>
      <c r="F95" s="173"/>
      <c r="G95" s="173"/>
      <c r="H95" s="168"/>
      <c r="J95" s="14"/>
    </row>
    <row r="96" spans="1:10" x14ac:dyDescent="0.2">
      <c r="A96" s="163"/>
      <c r="B96" s="163"/>
      <c r="C96" s="164" t="s">
        <v>150</v>
      </c>
      <c r="D96" s="163"/>
      <c r="E96" s="163" t="s">
        <v>151</v>
      </c>
      <c r="F96" s="174" t="s">
        <v>153</v>
      </c>
      <c r="G96" s="171">
        <v>0</v>
      </c>
      <c r="H96" s="168"/>
      <c r="J96" s="14"/>
    </row>
    <row r="97" spans="1:10" x14ac:dyDescent="0.2">
      <c r="A97" s="163"/>
      <c r="B97" s="163"/>
      <c r="C97" s="172"/>
      <c r="D97" s="163"/>
      <c r="E97" s="163"/>
      <c r="F97" s="173"/>
      <c r="G97" s="173"/>
      <c r="H97" s="168"/>
      <c r="J97" s="14"/>
    </row>
    <row r="98" spans="1:10" x14ac:dyDescent="0.2">
      <c r="A98" s="163"/>
      <c r="B98" s="163"/>
      <c r="C98" s="164" t="s">
        <v>167</v>
      </c>
      <c r="D98" s="163"/>
      <c r="E98" s="163"/>
      <c r="F98" s="173"/>
      <c r="G98" s="173"/>
      <c r="H98" s="168"/>
      <c r="J98" s="14"/>
    </row>
    <row r="99" spans="1:10" x14ac:dyDescent="0.2">
      <c r="A99" s="165">
        <v>1</v>
      </c>
      <c r="B99" s="166" t="s">
        <v>698</v>
      </c>
      <c r="C99" s="166" t="s">
        <v>993</v>
      </c>
      <c r="D99" s="166" t="s">
        <v>660</v>
      </c>
      <c r="E99" s="167">
        <v>2000000</v>
      </c>
      <c r="F99" s="168">
        <v>1951.088</v>
      </c>
      <c r="G99" s="169">
        <v>5.8102400000000004E-3</v>
      </c>
      <c r="H99" s="168">
        <v>6.9851000000000001</v>
      </c>
      <c r="J99" s="14"/>
    </row>
    <row r="100" spans="1:10" x14ac:dyDescent="0.2">
      <c r="A100" s="163"/>
      <c r="B100" s="163"/>
      <c r="C100" s="164" t="s">
        <v>150</v>
      </c>
      <c r="D100" s="163"/>
      <c r="E100" s="163" t="s">
        <v>151</v>
      </c>
      <c r="F100" s="170">
        <v>1951.088</v>
      </c>
      <c r="G100" s="171">
        <v>5.8102400000000004E-3</v>
      </c>
      <c r="H100" s="168"/>
      <c r="J100" s="14"/>
    </row>
    <row r="101" spans="1:10" x14ac:dyDescent="0.2">
      <c r="A101" s="163"/>
      <c r="B101" s="163"/>
      <c r="C101" s="172"/>
      <c r="D101" s="163"/>
      <c r="E101" s="163"/>
      <c r="F101" s="173"/>
      <c r="G101" s="173"/>
      <c r="H101" s="168"/>
      <c r="J101" s="14"/>
    </row>
    <row r="102" spans="1:10" x14ac:dyDescent="0.2">
      <c r="A102" s="163"/>
      <c r="B102" s="163"/>
      <c r="C102" s="164" t="s">
        <v>168</v>
      </c>
      <c r="D102" s="163"/>
      <c r="E102" s="163"/>
      <c r="F102" s="173"/>
      <c r="G102" s="173"/>
      <c r="H102" s="168"/>
      <c r="J102" s="14"/>
    </row>
    <row r="103" spans="1:10" x14ac:dyDescent="0.2">
      <c r="A103" s="165">
        <v>1</v>
      </c>
      <c r="B103" s="166"/>
      <c r="C103" s="166" t="s">
        <v>169</v>
      </c>
      <c r="D103" s="166"/>
      <c r="E103" s="175"/>
      <c r="F103" s="168">
        <v>4993.9759255239996</v>
      </c>
      <c r="G103" s="169">
        <v>1.4871799999999999E-2</v>
      </c>
      <c r="H103" s="176">
        <v>6.6416448321270405</v>
      </c>
      <c r="J103" s="14"/>
    </row>
    <row r="104" spans="1:10" x14ac:dyDescent="0.2">
      <c r="A104" s="163"/>
      <c r="B104" s="163"/>
      <c r="C104" s="164" t="s">
        <v>150</v>
      </c>
      <c r="D104" s="163"/>
      <c r="E104" s="163" t="s">
        <v>151</v>
      </c>
      <c r="F104" s="170">
        <v>4993.9759255239996</v>
      </c>
      <c r="G104" s="171">
        <v>1.4871799999999999E-2</v>
      </c>
      <c r="H104" s="168"/>
      <c r="J104" s="14"/>
    </row>
    <row r="105" spans="1:10" x14ac:dyDescent="0.2">
      <c r="A105" s="163"/>
      <c r="B105" s="163"/>
      <c r="C105" s="172"/>
      <c r="D105" s="163"/>
      <c r="E105" s="163"/>
      <c r="F105" s="173"/>
      <c r="G105" s="173"/>
      <c r="H105" s="168"/>
      <c r="J105" s="14"/>
    </row>
    <row r="106" spans="1:10" x14ac:dyDescent="0.2">
      <c r="A106" s="163"/>
      <c r="B106" s="163"/>
      <c r="C106" s="164" t="s">
        <v>170</v>
      </c>
      <c r="D106" s="163"/>
      <c r="E106" s="163"/>
      <c r="F106" s="170">
        <v>6945.0639255240003</v>
      </c>
      <c r="G106" s="171">
        <v>2.0682039999999999E-2</v>
      </c>
      <c r="H106" s="168"/>
      <c r="J106" s="14"/>
    </row>
    <row r="107" spans="1:10" x14ac:dyDescent="0.2">
      <c r="A107" s="163"/>
      <c r="B107" s="163"/>
      <c r="C107" s="173"/>
      <c r="D107" s="163"/>
      <c r="E107" s="163"/>
      <c r="F107" s="163"/>
      <c r="G107" s="163"/>
      <c r="H107" s="168"/>
      <c r="J107" s="14"/>
    </row>
    <row r="108" spans="1:10" x14ac:dyDescent="0.2">
      <c r="A108" s="163"/>
      <c r="B108" s="163"/>
      <c r="C108" s="164" t="s">
        <v>171</v>
      </c>
      <c r="D108" s="163"/>
      <c r="E108" s="163"/>
      <c r="F108" s="163"/>
      <c r="G108" s="163"/>
      <c r="H108" s="168"/>
      <c r="J108" s="14"/>
    </row>
    <row r="109" spans="1:10" x14ac:dyDescent="0.2">
      <c r="A109" s="163"/>
      <c r="B109" s="163"/>
      <c r="C109" s="164" t="s">
        <v>172</v>
      </c>
      <c r="D109" s="163"/>
      <c r="E109" s="163"/>
      <c r="F109" s="163"/>
      <c r="G109" s="163"/>
      <c r="H109" s="168"/>
      <c r="J109" s="14"/>
    </row>
    <row r="110" spans="1:10" x14ac:dyDescent="0.2">
      <c r="A110" s="165">
        <v>1</v>
      </c>
      <c r="B110" s="166" t="s">
        <v>173</v>
      </c>
      <c r="C110" s="166" t="s">
        <v>174</v>
      </c>
      <c r="D110" s="166"/>
      <c r="E110" s="177">
        <v>349611.12900000002</v>
      </c>
      <c r="F110" s="168">
        <v>7547.6350969750001</v>
      </c>
      <c r="G110" s="169">
        <v>2.247646E-2</v>
      </c>
      <c r="H110" s="168"/>
      <c r="J110" s="14"/>
    </row>
    <row r="111" spans="1:10" x14ac:dyDescent="0.2">
      <c r="A111" s="163"/>
      <c r="B111" s="163"/>
      <c r="C111" s="164" t="s">
        <v>150</v>
      </c>
      <c r="D111" s="163"/>
      <c r="E111" s="163" t="s">
        <v>151</v>
      </c>
      <c r="F111" s="170">
        <v>7547.6350969750001</v>
      </c>
      <c r="G111" s="171">
        <v>2.247646E-2</v>
      </c>
      <c r="H111" s="168"/>
      <c r="J111" s="14"/>
    </row>
    <row r="112" spans="1:10" x14ac:dyDescent="0.2">
      <c r="A112" s="163"/>
      <c r="B112" s="163"/>
      <c r="C112" s="172"/>
      <c r="D112" s="163"/>
      <c r="E112" s="163"/>
      <c r="F112" s="173"/>
      <c r="G112" s="173"/>
      <c r="H112" s="168"/>
      <c r="J112" s="14"/>
    </row>
    <row r="113" spans="1:17" x14ac:dyDescent="0.2">
      <c r="A113" s="163"/>
      <c r="B113" s="163"/>
      <c r="C113" s="164" t="s">
        <v>175</v>
      </c>
      <c r="D113" s="163"/>
      <c r="E113" s="163"/>
      <c r="F113" s="163"/>
      <c r="G113" s="163"/>
      <c r="H113" s="168"/>
      <c r="J113" s="14"/>
    </row>
    <row r="114" spans="1:17" x14ac:dyDescent="0.2">
      <c r="A114" s="163"/>
      <c r="B114" s="163"/>
      <c r="C114" s="164" t="s">
        <v>176</v>
      </c>
      <c r="D114" s="163"/>
      <c r="E114" s="163"/>
      <c r="F114" s="163"/>
      <c r="G114" s="163"/>
      <c r="H114" s="168"/>
      <c r="J114" s="14"/>
    </row>
    <row r="115" spans="1:17" x14ac:dyDescent="0.2">
      <c r="A115" s="163"/>
      <c r="B115" s="163"/>
      <c r="C115" s="164" t="s">
        <v>150</v>
      </c>
      <c r="D115" s="163"/>
      <c r="E115" s="163" t="s">
        <v>151</v>
      </c>
      <c r="F115" s="174" t="s">
        <v>153</v>
      </c>
      <c r="G115" s="171">
        <v>0</v>
      </c>
      <c r="H115" s="168"/>
      <c r="J115" s="14"/>
    </row>
    <row r="116" spans="1:17" x14ac:dyDescent="0.2">
      <c r="A116" s="163"/>
      <c r="B116" s="163"/>
      <c r="C116" s="172"/>
      <c r="D116" s="163"/>
      <c r="E116" s="163"/>
      <c r="F116" s="173"/>
      <c r="G116" s="173"/>
      <c r="H116" s="168"/>
      <c r="J116" s="14"/>
    </row>
    <row r="117" spans="1:17" ht="25.5" x14ac:dyDescent="0.2">
      <c r="A117" s="163"/>
      <c r="B117" s="163"/>
      <c r="C117" s="164" t="s">
        <v>177</v>
      </c>
      <c r="D117" s="163"/>
      <c r="E117" s="163"/>
      <c r="F117" s="173"/>
      <c r="G117" s="173"/>
      <c r="H117" s="168"/>
      <c r="J117" s="14"/>
    </row>
    <row r="118" spans="1:17" x14ac:dyDescent="0.2">
      <c r="A118" s="163"/>
      <c r="B118" s="163"/>
      <c r="C118" s="164" t="s">
        <v>150</v>
      </c>
      <c r="D118" s="163"/>
      <c r="E118" s="163" t="s">
        <v>151</v>
      </c>
      <c r="F118" s="174" t="s">
        <v>153</v>
      </c>
      <c r="G118" s="171">
        <v>0</v>
      </c>
      <c r="H118" s="168"/>
      <c r="J118" s="14"/>
    </row>
    <row r="119" spans="1:17" x14ac:dyDescent="0.2">
      <c r="A119" s="163"/>
      <c r="B119" s="166"/>
      <c r="C119" s="166"/>
      <c r="D119" s="164"/>
      <c r="E119" s="163"/>
      <c r="F119" s="166"/>
      <c r="G119" s="175"/>
      <c r="H119" s="168"/>
      <c r="J119" s="14"/>
    </row>
    <row r="120" spans="1:17" x14ac:dyDescent="0.2">
      <c r="A120" s="175"/>
      <c r="B120" s="166"/>
      <c r="C120" s="166" t="s">
        <v>1185</v>
      </c>
      <c r="D120" s="166"/>
      <c r="E120" s="175"/>
      <c r="F120" s="168">
        <v>621.55620678000002</v>
      </c>
      <c r="G120" s="169">
        <v>1.85096E-3</v>
      </c>
      <c r="H120" s="168"/>
      <c r="J120" s="14"/>
    </row>
    <row r="121" spans="1:17" x14ac:dyDescent="0.2">
      <c r="A121" s="172"/>
      <c r="B121" s="172"/>
      <c r="C121" s="164" t="s">
        <v>179</v>
      </c>
      <c r="D121" s="173"/>
      <c r="E121" s="173"/>
      <c r="F121" s="170">
        <v>335801.81482848001</v>
      </c>
      <c r="G121" s="178">
        <v>1.00000007</v>
      </c>
      <c r="H121" s="168"/>
      <c r="J121" s="14"/>
    </row>
    <row r="122" spans="1:17" ht="14.1" customHeight="1" x14ac:dyDescent="0.2">
      <c r="A122" s="13"/>
      <c r="B122" s="13"/>
      <c r="C122" s="13"/>
      <c r="D122" s="179"/>
      <c r="E122" s="179"/>
      <c r="F122" s="179"/>
      <c r="G122" s="179"/>
      <c r="J122" s="14"/>
    </row>
    <row r="123" spans="1:17" ht="12.75" customHeight="1" x14ac:dyDescent="0.2">
      <c r="A123" s="13"/>
      <c r="B123" s="270" t="s">
        <v>869</v>
      </c>
      <c r="C123" s="270"/>
      <c r="D123" s="270"/>
      <c r="E123" s="270"/>
      <c r="F123" s="270"/>
      <c r="G123" s="270"/>
      <c r="H123" s="270"/>
      <c r="J123" s="14"/>
    </row>
    <row r="124" spans="1:17" ht="14.1" customHeight="1" x14ac:dyDescent="0.2">
      <c r="A124" s="13"/>
      <c r="B124" s="270" t="s">
        <v>870</v>
      </c>
      <c r="C124" s="270"/>
      <c r="D124" s="270"/>
      <c r="E124" s="270"/>
      <c r="F124" s="270"/>
      <c r="G124" s="270"/>
      <c r="H124" s="270"/>
      <c r="J124" s="14"/>
    </row>
    <row r="125" spans="1:17" ht="17.100000000000001" customHeight="1" x14ac:dyDescent="0.2">
      <c r="A125" s="13"/>
      <c r="B125" s="270" t="s">
        <v>871</v>
      </c>
      <c r="C125" s="270"/>
      <c r="D125" s="270"/>
      <c r="E125" s="270"/>
      <c r="F125" s="270"/>
      <c r="G125" s="270"/>
      <c r="H125" s="270"/>
      <c r="J125" s="14"/>
    </row>
    <row r="126" spans="1:17" s="16" customFormat="1" ht="66.75" customHeight="1" x14ac:dyDescent="0.25">
      <c r="A126" s="15"/>
      <c r="B126" s="271" t="s">
        <v>872</v>
      </c>
      <c r="C126" s="271"/>
      <c r="D126" s="271"/>
      <c r="E126" s="271"/>
      <c r="F126" s="271"/>
      <c r="G126" s="271"/>
      <c r="H126" s="271"/>
      <c r="I126"/>
      <c r="J126" s="14"/>
      <c r="K126"/>
      <c r="L126"/>
      <c r="M126"/>
      <c r="N126"/>
      <c r="O126"/>
      <c r="P126"/>
      <c r="Q126"/>
    </row>
    <row r="127" spans="1:17" ht="12.75" customHeight="1" x14ac:dyDescent="0.2">
      <c r="A127" s="13"/>
      <c r="B127" s="270" t="s">
        <v>873</v>
      </c>
      <c r="C127" s="270"/>
      <c r="D127" s="270"/>
      <c r="E127" s="270"/>
      <c r="F127" s="270"/>
      <c r="G127" s="270"/>
      <c r="H127" s="270"/>
      <c r="J127" s="14"/>
    </row>
    <row r="128" spans="1:17" ht="14.1" customHeight="1" x14ac:dyDescent="0.2">
      <c r="A128" s="13"/>
      <c r="B128" s="13"/>
      <c r="C128" s="13"/>
      <c r="D128" s="179"/>
      <c r="E128" s="179"/>
      <c r="F128" s="179"/>
      <c r="G128" s="179"/>
      <c r="J128" s="14"/>
    </row>
    <row r="129" spans="1:10" ht="14.1" customHeight="1" x14ac:dyDescent="0.2">
      <c r="A129" s="13"/>
      <c r="B129" s="279" t="s">
        <v>180</v>
      </c>
      <c r="C129" s="280"/>
      <c r="D129" s="281"/>
      <c r="E129" s="188"/>
      <c r="F129" s="179"/>
      <c r="G129" s="179"/>
      <c r="J129" s="14"/>
    </row>
    <row r="130" spans="1:10" ht="29.1" customHeight="1" x14ac:dyDescent="0.2">
      <c r="A130" s="13"/>
      <c r="B130" s="265" t="s">
        <v>181</v>
      </c>
      <c r="C130" s="266"/>
      <c r="D130" s="180" t="s">
        <v>182</v>
      </c>
      <c r="E130" s="188"/>
      <c r="F130" s="179"/>
      <c r="G130" s="179"/>
      <c r="J130" s="14"/>
    </row>
    <row r="131" spans="1:10" ht="17.100000000000001" customHeight="1" x14ac:dyDescent="0.2">
      <c r="A131" s="13"/>
      <c r="B131" s="265" t="s">
        <v>183</v>
      </c>
      <c r="C131" s="266"/>
      <c r="D131" s="180" t="s">
        <v>182</v>
      </c>
      <c r="E131" s="188"/>
      <c r="F131" s="179"/>
      <c r="G131" s="179"/>
      <c r="J131" s="14"/>
    </row>
    <row r="132" spans="1:10" ht="17.100000000000001" customHeight="1" x14ac:dyDescent="0.2">
      <c r="A132" s="13"/>
      <c r="B132" s="265" t="s">
        <v>184</v>
      </c>
      <c r="C132" s="266"/>
      <c r="D132" s="181" t="s">
        <v>151</v>
      </c>
      <c r="E132" s="188"/>
      <c r="F132" s="179"/>
      <c r="G132" s="179"/>
      <c r="J132" s="14"/>
    </row>
    <row r="133" spans="1:10" x14ac:dyDescent="0.2">
      <c r="A133" s="17"/>
      <c r="B133" s="18" t="s">
        <v>151</v>
      </c>
      <c r="C133" s="18" t="s">
        <v>874</v>
      </c>
      <c r="D133" s="18" t="s">
        <v>185</v>
      </c>
      <c r="E133" s="17"/>
      <c r="F133" s="17"/>
      <c r="G133" s="17"/>
      <c r="H133" s="17"/>
      <c r="J133" s="14"/>
    </row>
    <row r="134" spans="1:10" ht="18" customHeight="1" x14ac:dyDescent="0.2">
      <c r="A134" s="17"/>
      <c r="B134" s="182" t="s">
        <v>186</v>
      </c>
      <c r="C134" s="18" t="s">
        <v>187</v>
      </c>
      <c r="D134" s="18" t="s">
        <v>188</v>
      </c>
      <c r="E134" s="17"/>
      <c r="F134" s="17"/>
      <c r="G134" s="17"/>
      <c r="J134" s="14"/>
    </row>
    <row r="135" spans="1:10" ht="17.100000000000001" customHeight="1" x14ac:dyDescent="0.2">
      <c r="A135" s="17"/>
      <c r="B135" s="183" t="s">
        <v>189</v>
      </c>
      <c r="C135" s="184">
        <v>30.747900000000001</v>
      </c>
      <c r="D135" s="184">
        <v>30.3889</v>
      </c>
      <c r="E135" s="17"/>
      <c r="F135" s="159"/>
      <c r="G135" s="189"/>
      <c r="J135" s="14"/>
    </row>
    <row r="136" spans="1:10" ht="17.100000000000001" customHeight="1" x14ac:dyDescent="0.2">
      <c r="A136" s="17"/>
      <c r="B136" s="183" t="s">
        <v>875</v>
      </c>
      <c r="C136" s="184">
        <v>22.746600000000001</v>
      </c>
      <c r="D136" s="184">
        <v>22.481100000000001</v>
      </c>
      <c r="E136" s="17"/>
      <c r="F136" s="159"/>
      <c r="G136" s="189"/>
      <c r="J136" s="14"/>
    </row>
    <row r="137" spans="1:10" ht="17.100000000000001" customHeight="1" x14ac:dyDescent="0.2">
      <c r="A137" s="17"/>
      <c r="B137" s="183" t="s">
        <v>191</v>
      </c>
      <c r="C137" s="184">
        <v>28.804300000000001</v>
      </c>
      <c r="D137" s="184">
        <v>28.439800000000002</v>
      </c>
      <c r="E137" s="17"/>
      <c r="F137" s="159"/>
      <c r="G137" s="189"/>
      <c r="J137" s="14"/>
    </row>
    <row r="138" spans="1:10" ht="17.100000000000001" customHeight="1" x14ac:dyDescent="0.2">
      <c r="A138" s="17"/>
      <c r="B138" s="183" t="s">
        <v>876</v>
      </c>
      <c r="C138" s="184">
        <v>21.286300000000001</v>
      </c>
      <c r="D138" s="184">
        <v>21.0169</v>
      </c>
      <c r="E138" s="17"/>
      <c r="F138" s="159"/>
      <c r="G138" s="189"/>
      <c r="J138" s="14"/>
    </row>
    <row r="139" spans="1:10" ht="14.1" customHeight="1" x14ac:dyDescent="0.2">
      <c r="A139" s="17"/>
      <c r="B139" s="17"/>
      <c r="C139" s="17"/>
      <c r="D139" s="17"/>
      <c r="E139" s="17"/>
      <c r="F139" s="17"/>
      <c r="G139" s="17"/>
      <c r="J139" s="14"/>
    </row>
    <row r="140" spans="1:10" ht="17.100000000000001" customHeight="1" x14ac:dyDescent="0.2">
      <c r="A140" s="17"/>
      <c r="B140" s="265" t="s">
        <v>877</v>
      </c>
      <c r="C140" s="266"/>
      <c r="D140" s="180" t="s">
        <v>182</v>
      </c>
      <c r="E140" s="17"/>
      <c r="F140" s="17"/>
      <c r="G140" s="17"/>
      <c r="J140" s="14"/>
    </row>
    <row r="141" spans="1:10" ht="14.1" customHeight="1" x14ac:dyDescent="0.2">
      <c r="A141" s="17"/>
      <c r="B141" s="159"/>
      <c r="C141" s="159"/>
      <c r="D141" s="17"/>
      <c r="E141" s="17"/>
      <c r="F141" s="17"/>
      <c r="G141" s="17"/>
      <c r="J141" s="14"/>
    </row>
    <row r="142" spans="1:10" ht="29.1" customHeight="1" x14ac:dyDescent="0.2">
      <c r="A142" s="17"/>
      <c r="B142" s="265" t="s">
        <v>194</v>
      </c>
      <c r="C142" s="266"/>
      <c r="D142" s="180" t="s">
        <v>182</v>
      </c>
      <c r="E142" s="17"/>
      <c r="F142" s="17"/>
      <c r="G142" s="17"/>
      <c r="H142" s="17"/>
      <c r="J142" s="14"/>
    </row>
    <row r="143" spans="1:10" ht="29.1" customHeight="1" x14ac:dyDescent="0.2">
      <c r="A143" s="17"/>
      <c r="B143" s="265" t="s">
        <v>195</v>
      </c>
      <c r="C143" s="266"/>
      <c r="D143" s="246" t="str">
        <f>"Rs. "&amp;TEXT(F60,"0.00")&amp;" Lacs"</f>
        <v>Rs. 2381.92 Lacs</v>
      </c>
      <c r="E143" s="190"/>
      <c r="F143" s="17"/>
      <c r="G143" s="17"/>
      <c r="H143" s="17"/>
      <c r="J143" s="14"/>
    </row>
    <row r="144" spans="1:10" ht="17.100000000000001" customHeight="1" x14ac:dyDescent="0.2">
      <c r="A144" s="17"/>
      <c r="B144" s="265" t="s">
        <v>196</v>
      </c>
      <c r="C144" s="266"/>
      <c r="D144" s="180" t="s">
        <v>182</v>
      </c>
      <c r="E144" s="190"/>
      <c r="F144" s="17"/>
      <c r="G144" s="17"/>
      <c r="H144" s="17"/>
      <c r="J144" s="14"/>
    </row>
    <row r="145" spans="1:10" ht="17.100000000000001" customHeight="1" x14ac:dyDescent="0.2">
      <c r="A145" s="17"/>
      <c r="B145" s="265" t="s">
        <v>197</v>
      </c>
      <c r="C145" s="266"/>
      <c r="D145" s="185">
        <v>0.63360662453946903</v>
      </c>
      <c r="E145" s="17"/>
      <c r="F145" s="159"/>
      <c r="G145" s="189"/>
      <c r="H145" s="189"/>
      <c r="J145" s="14"/>
    </row>
    <row r="146" spans="1:10" x14ac:dyDescent="0.2">
      <c r="J146" s="14"/>
    </row>
    <row r="147" spans="1:10" x14ac:dyDescent="0.2">
      <c r="J147" s="14"/>
    </row>
    <row r="148" spans="1:10" x14ac:dyDescent="0.2">
      <c r="J148" s="14"/>
    </row>
    <row r="149" spans="1:10" x14ac:dyDescent="0.2">
      <c r="J149" s="14"/>
    </row>
    <row r="150" spans="1:10" x14ac:dyDescent="0.2">
      <c r="J150" s="14"/>
    </row>
  </sheetData>
  <mergeCells count="17">
    <mergeCell ref="A1:H1"/>
    <mergeCell ref="A2:H2"/>
    <mergeCell ref="A3:H3"/>
    <mergeCell ref="B131:C131"/>
    <mergeCell ref="B132:C132"/>
    <mergeCell ref="B129:D129"/>
    <mergeCell ref="B130:C130"/>
    <mergeCell ref="B123:H123"/>
    <mergeCell ref="B124:H124"/>
    <mergeCell ref="B125:H125"/>
    <mergeCell ref="B126:H126"/>
    <mergeCell ref="B127:H127"/>
    <mergeCell ref="B145:C145"/>
    <mergeCell ref="B140:C140"/>
    <mergeCell ref="B142:C142"/>
    <mergeCell ref="B143:C143"/>
    <mergeCell ref="B144:C144"/>
  </mergeCells>
  <hyperlinks>
    <hyperlink ref="I1" location="Index!B25" display="Index" xr:uid="{4AC2D60B-60E3-42F1-9449-B9E727E8931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D49DF-5894-4CE3-A7F1-111665C94004}">
  <sheetPr>
    <outlinePr summaryBelow="0" summaryRight="0"/>
  </sheetPr>
  <dimension ref="A1:Q157"/>
  <sheetViews>
    <sheetView showGridLines="0" workbookViewId="0">
      <selection activeCell="A148" sqref="A1:H1048576"/>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845</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247" t="s">
        <v>2</v>
      </c>
      <c r="B4" s="247" t="s">
        <v>3</v>
      </c>
      <c r="C4" s="248" t="s">
        <v>4</v>
      </c>
      <c r="D4" s="248" t="s">
        <v>865</v>
      </c>
      <c r="E4" s="247" t="s">
        <v>5</v>
      </c>
      <c r="F4" s="248" t="s">
        <v>866</v>
      </c>
      <c r="G4" s="247" t="s">
        <v>6</v>
      </c>
      <c r="H4" s="248" t="s">
        <v>864</v>
      </c>
      <c r="J4" s="14"/>
    </row>
    <row r="5" spans="1:10" x14ac:dyDescent="0.2">
      <c r="A5" s="249"/>
      <c r="B5" s="249"/>
      <c r="C5" s="250" t="s">
        <v>7</v>
      </c>
      <c r="D5" s="249"/>
      <c r="E5" s="249"/>
      <c r="F5" s="249"/>
      <c r="G5" s="249"/>
      <c r="H5" s="251"/>
      <c r="J5" s="14"/>
    </row>
    <row r="6" spans="1:10" ht="25.5" x14ac:dyDescent="0.2">
      <c r="A6" s="249"/>
      <c r="B6" s="249"/>
      <c r="C6" s="250" t="s">
        <v>8</v>
      </c>
      <c r="D6" s="249"/>
      <c r="E6" s="249"/>
      <c r="F6" s="249"/>
      <c r="G6" s="249"/>
      <c r="H6" s="251"/>
      <c r="J6" s="14"/>
    </row>
    <row r="7" spans="1:10" x14ac:dyDescent="0.2">
      <c r="A7" s="252">
        <v>1</v>
      </c>
      <c r="B7" s="253" t="s">
        <v>12</v>
      </c>
      <c r="C7" s="253" t="s">
        <v>13</v>
      </c>
      <c r="D7" s="253" t="s">
        <v>14</v>
      </c>
      <c r="E7" s="254">
        <v>460000</v>
      </c>
      <c r="F7" s="255">
        <v>13159.68</v>
      </c>
      <c r="G7" s="256">
        <v>8.3396730000000002E-2</v>
      </c>
      <c r="H7" s="251"/>
      <c r="J7" s="14"/>
    </row>
    <row r="8" spans="1:10" x14ac:dyDescent="0.2">
      <c r="A8" s="252">
        <v>2</v>
      </c>
      <c r="B8" s="253" t="s">
        <v>336</v>
      </c>
      <c r="C8" s="253" t="s">
        <v>337</v>
      </c>
      <c r="D8" s="253" t="s">
        <v>47</v>
      </c>
      <c r="E8" s="254">
        <v>856000</v>
      </c>
      <c r="F8" s="255">
        <v>13110.067999999999</v>
      </c>
      <c r="G8" s="256">
        <v>8.3082320000000001E-2</v>
      </c>
      <c r="H8" s="251"/>
      <c r="J8" s="14"/>
    </row>
    <row r="9" spans="1:10" x14ac:dyDescent="0.2">
      <c r="A9" s="252">
        <v>3</v>
      </c>
      <c r="B9" s="253" t="s">
        <v>45</v>
      </c>
      <c r="C9" s="253" t="s">
        <v>46</v>
      </c>
      <c r="D9" s="253" t="s">
        <v>47</v>
      </c>
      <c r="E9" s="254">
        <v>986000</v>
      </c>
      <c r="F9" s="255">
        <v>11053.553</v>
      </c>
      <c r="G9" s="256">
        <v>7.0049589999999995E-2</v>
      </c>
      <c r="H9" s="251"/>
      <c r="J9" s="14"/>
    </row>
    <row r="10" spans="1:10" x14ac:dyDescent="0.2">
      <c r="A10" s="252">
        <v>4</v>
      </c>
      <c r="B10" s="253" t="s">
        <v>342</v>
      </c>
      <c r="C10" s="253" t="s">
        <v>343</v>
      </c>
      <c r="D10" s="253" t="s">
        <v>233</v>
      </c>
      <c r="E10" s="254">
        <v>436000</v>
      </c>
      <c r="F10" s="255">
        <v>6134.0839999999998</v>
      </c>
      <c r="G10" s="256">
        <v>3.8873480000000002E-2</v>
      </c>
      <c r="H10" s="251"/>
      <c r="J10" s="14"/>
    </row>
    <row r="11" spans="1:10" x14ac:dyDescent="0.2">
      <c r="A11" s="252">
        <v>5</v>
      </c>
      <c r="B11" s="253" t="s">
        <v>9</v>
      </c>
      <c r="C11" s="253" t="s">
        <v>10</v>
      </c>
      <c r="D11" s="253" t="s">
        <v>11</v>
      </c>
      <c r="E11" s="254">
        <v>156446</v>
      </c>
      <c r="F11" s="255">
        <v>5740.473078</v>
      </c>
      <c r="G11" s="256">
        <v>3.6379050000000003E-2</v>
      </c>
      <c r="H11" s="251"/>
      <c r="J11" s="14"/>
    </row>
    <row r="12" spans="1:10" ht="15" x14ac:dyDescent="0.2">
      <c r="A12" s="252">
        <v>6</v>
      </c>
      <c r="B12" s="253" t="s">
        <v>340</v>
      </c>
      <c r="C12" s="253" t="s">
        <v>341</v>
      </c>
      <c r="D12" s="253" t="s">
        <v>47</v>
      </c>
      <c r="E12" s="254">
        <v>446000</v>
      </c>
      <c r="F12" s="255">
        <v>5183.1890000000003</v>
      </c>
      <c r="G12" s="256">
        <v>3.2847380000000002E-2</v>
      </c>
      <c r="H12" s="251"/>
      <c r="J12" s="62"/>
    </row>
    <row r="13" spans="1:10" x14ac:dyDescent="0.2">
      <c r="A13" s="252">
        <v>7</v>
      </c>
      <c r="B13" s="253" t="s">
        <v>62</v>
      </c>
      <c r="C13" s="253" t="s">
        <v>63</v>
      </c>
      <c r="D13" s="253" t="s">
        <v>47</v>
      </c>
      <c r="E13" s="254">
        <v>584000</v>
      </c>
      <c r="F13" s="255">
        <v>4849.2439999999997</v>
      </c>
      <c r="G13" s="256">
        <v>3.0731069999999999E-2</v>
      </c>
      <c r="H13" s="251"/>
      <c r="J13" s="14"/>
    </row>
    <row r="14" spans="1:10" ht="25.5" x14ac:dyDescent="0.2">
      <c r="A14" s="252">
        <v>8</v>
      </c>
      <c r="B14" s="253" t="s">
        <v>351</v>
      </c>
      <c r="C14" s="253" t="s">
        <v>352</v>
      </c>
      <c r="D14" s="253" t="s">
        <v>213</v>
      </c>
      <c r="E14" s="254">
        <v>326000</v>
      </c>
      <c r="F14" s="255">
        <v>4758.9480000000003</v>
      </c>
      <c r="G14" s="256">
        <v>3.0158839999999999E-2</v>
      </c>
      <c r="H14" s="251"/>
      <c r="J14" s="14" t="s">
        <v>1058</v>
      </c>
    </row>
    <row r="15" spans="1:10" x14ac:dyDescent="0.2">
      <c r="A15" s="252">
        <v>9</v>
      </c>
      <c r="B15" s="253" t="s">
        <v>353</v>
      </c>
      <c r="C15" s="253" t="s">
        <v>354</v>
      </c>
      <c r="D15" s="253" t="s">
        <v>277</v>
      </c>
      <c r="E15" s="254">
        <v>457000</v>
      </c>
      <c r="F15" s="255">
        <v>4218.1099999999997</v>
      </c>
      <c r="G15" s="256">
        <v>2.6731390000000001E-2</v>
      </c>
      <c r="H15" s="251"/>
      <c r="J15" s="14"/>
    </row>
    <row r="16" spans="1:10" x14ac:dyDescent="0.2">
      <c r="A16" s="252">
        <v>10</v>
      </c>
      <c r="B16" s="253" t="s">
        <v>344</v>
      </c>
      <c r="C16" s="253" t="s">
        <v>345</v>
      </c>
      <c r="D16" s="253" t="s">
        <v>233</v>
      </c>
      <c r="E16" s="254">
        <v>114734</v>
      </c>
      <c r="F16" s="255">
        <v>4211.827773</v>
      </c>
      <c r="G16" s="256">
        <v>2.6691579999999999E-2</v>
      </c>
      <c r="H16" s="251"/>
      <c r="J16" s="14"/>
    </row>
    <row r="17" spans="1:10" x14ac:dyDescent="0.2">
      <c r="A17" s="252">
        <v>11</v>
      </c>
      <c r="B17" s="253" t="s">
        <v>89</v>
      </c>
      <c r="C17" s="253" t="s">
        <v>90</v>
      </c>
      <c r="D17" s="253" t="s">
        <v>71</v>
      </c>
      <c r="E17" s="254">
        <v>100000</v>
      </c>
      <c r="F17" s="255">
        <v>4189.05</v>
      </c>
      <c r="G17" s="256">
        <v>2.6547230000000002E-2</v>
      </c>
      <c r="H17" s="251"/>
      <c r="J17" s="14"/>
    </row>
    <row r="18" spans="1:10" x14ac:dyDescent="0.2">
      <c r="A18" s="252">
        <v>12</v>
      </c>
      <c r="B18" s="253" t="s">
        <v>15</v>
      </c>
      <c r="C18" s="253" t="s">
        <v>16</v>
      </c>
      <c r="D18" s="253" t="s">
        <v>17</v>
      </c>
      <c r="E18" s="254">
        <v>304000</v>
      </c>
      <c r="F18" s="255">
        <v>4173.16</v>
      </c>
      <c r="G18" s="256">
        <v>2.6446529999999999E-2</v>
      </c>
      <c r="H18" s="251"/>
      <c r="J18" s="14"/>
    </row>
    <row r="19" spans="1:10" x14ac:dyDescent="0.2">
      <c r="A19" s="252">
        <v>13</v>
      </c>
      <c r="B19" s="253" t="s">
        <v>523</v>
      </c>
      <c r="C19" s="253" t="s">
        <v>524</v>
      </c>
      <c r="D19" s="253" t="s">
        <v>255</v>
      </c>
      <c r="E19" s="254">
        <v>57744</v>
      </c>
      <c r="F19" s="255">
        <v>3245.5881359999998</v>
      </c>
      <c r="G19" s="256">
        <v>2.0568240000000002E-2</v>
      </c>
      <c r="H19" s="251"/>
      <c r="J19" s="14"/>
    </row>
    <row r="20" spans="1:10" x14ac:dyDescent="0.2">
      <c r="A20" s="252">
        <v>14</v>
      </c>
      <c r="B20" s="253" t="s">
        <v>385</v>
      </c>
      <c r="C20" s="253" t="s">
        <v>386</v>
      </c>
      <c r="D20" s="253" t="s">
        <v>207</v>
      </c>
      <c r="E20" s="254">
        <v>73000</v>
      </c>
      <c r="F20" s="255">
        <v>3140.5695000000001</v>
      </c>
      <c r="G20" s="256">
        <v>1.9902710000000001E-2</v>
      </c>
      <c r="H20" s="251"/>
      <c r="J20" s="14"/>
    </row>
    <row r="21" spans="1:10" x14ac:dyDescent="0.2">
      <c r="A21" s="252">
        <v>15</v>
      </c>
      <c r="B21" s="253" t="s">
        <v>405</v>
      </c>
      <c r="C21" s="253" t="s">
        <v>406</v>
      </c>
      <c r="D21" s="253" t="s">
        <v>74</v>
      </c>
      <c r="E21" s="254">
        <v>176000</v>
      </c>
      <c r="F21" s="255">
        <v>2690.3359999999998</v>
      </c>
      <c r="G21" s="256">
        <v>1.7049439999999999E-2</v>
      </c>
      <c r="H21" s="251"/>
      <c r="J21" s="14"/>
    </row>
    <row r="22" spans="1:10" ht="25.5" x14ac:dyDescent="0.2">
      <c r="A22" s="252">
        <v>16</v>
      </c>
      <c r="B22" s="253" t="s">
        <v>269</v>
      </c>
      <c r="C22" s="253" t="s">
        <v>270</v>
      </c>
      <c r="D22" s="253" t="s">
        <v>74</v>
      </c>
      <c r="E22" s="254">
        <v>211078</v>
      </c>
      <c r="F22" s="255">
        <v>2619.6890579999999</v>
      </c>
      <c r="G22" s="256">
        <v>1.6601729999999999E-2</v>
      </c>
      <c r="H22" s="251"/>
      <c r="J22" s="62"/>
    </row>
    <row r="23" spans="1:10" x14ac:dyDescent="0.2">
      <c r="A23" s="252">
        <v>17</v>
      </c>
      <c r="B23" s="253" t="s">
        <v>582</v>
      </c>
      <c r="C23" s="253" t="s">
        <v>583</v>
      </c>
      <c r="D23" s="253" t="s">
        <v>277</v>
      </c>
      <c r="E23" s="254">
        <v>21000</v>
      </c>
      <c r="F23" s="255">
        <v>2603.8530000000001</v>
      </c>
      <c r="G23" s="256">
        <v>1.650138E-2</v>
      </c>
      <c r="H23" s="251"/>
      <c r="J23" s="14"/>
    </row>
    <row r="24" spans="1:10" x14ac:dyDescent="0.2">
      <c r="A24" s="252">
        <v>18</v>
      </c>
      <c r="B24" s="253" t="s">
        <v>29</v>
      </c>
      <c r="C24" s="253" t="s">
        <v>30</v>
      </c>
      <c r="D24" s="253" t="s">
        <v>31</v>
      </c>
      <c r="E24" s="254">
        <v>31000</v>
      </c>
      <c r="F24" s="255">
        <v>2578.5645</v>
      </c>
      <c r="G24" s="256">
        <v>1.6341120000000001E-2</v>
      </c>
      <c r="H24" s="251"/>
      <c r="J24" s="14"/>
    </row>
    <row r="25" spans="1:10" x14ac:dyDescent="0.2">
      <c r="A25" s="252">
        <v>19</v>
      </c>
      <c r="B25" s="253" t="s">
        <v>58</v>
      </c>
      <c r="C25" s="253" t="s">
        <v>59</v>
      </c>
      <c r="D25" s="253" t="s">
        <v>34</v>
      </c>
      <c r="E25" s="254">
        <v>98000</v>
      </c>
      <c r="F25" s="255">
        <v>2511.5439999999999</v>
      </c>
      <c r="G25" s="256">
        <v>1.5916389999999999E-2</v>
      </c>
      <c r="H25" s="251"/>
      <c r="J25" s="14" t="s">
        <v>1066</v>
      </c>
    </row>
    <row r="26" spans="1:10" ht="25.5" x14ac:dyDescent="0.2">
      <c r="A26" s="252">
        <v>20</v>
      </c>
      <c r="B26" s="253" t="s">
        <v>24</v>
      </c>
      <c r="C26" s="253" t="s">
        <v>25</v>
      </c>
      <c r="D26" s="253" t="s">
        <v>26</v>
      </c>
      <c r="E26" s="254">
        <v>25000</v>
      </c>
      <c r="F26" s="255">
        <v>2478.875</v>
      </c>
      <c r="G26" s="256">
        <v>1.570935E-2</v>
      </c>
      <c r="H26" s="251"/>
      <c r="J26" s="14"/>
    </row>
    <row r="27" spans="1:10" x14ac:dyDescent="0.2">
      <c r="A27" s="252">
        <v>21</v>
      </c>
      <c r="B27" s="253" t="s">
        <v>375</v>
      </c>
      <c r="C27" s="253" t="s">
        <v>376</v>
      </c>
      <c r="D27" s="253" t="s">
        <v>369</v>
      </c>
      <c r="E27" s="254">
        <v>103000</v>
      </c>
      <c r="F27" s="255">
        <v>2398.9214999999999</v>
      </c>
      <c r="G27" s="256">
        <v>1.520267E-2</v>
      </c>
      <c r="H27" s="251"/>
      <c r="J27" s="14"/>
    </row>
    <row r="28" spans="1:10" x14ac:dyDescent="0.2">
      <c r="A28" s="252">
        <v>22</v>
      </c>
      <c r="B28" s="253" t="s">
        <v>485</v>
      </c>
      <c r="C28" s="253" t="s">
        <v>486</v>
      </c>
      <c r="D28" s="253" t="s">
        <v>47</v>
      </c>
      <c r="E28" s="254">
        <v>885000</v>
      </c>
      <c r="F28" s="255">
        <v>2344.3649999999998</v>
      </c>
      <c r="G28" s="256">
        <v>1.4856930000000001E-2</v>
      </c>
      <c r="H28" s="251"/>
      <c r="J28" s="14"/>
    </row>
    <row r="29" spans="1:10" x14ac:dyDescent="0.2">
      <c r="A29" s="252">
        <v>23</v>
      </c>
      <c r="B29" s="253" t="s">
        <v>349</v>
      </c>
      <c r="C29" s="253" t="s">
        <v>350</v>
      </c>
      <c r="D29" s="253" t="s">
        <v>268</v>
      </c>
      <c r="E29" s="254">
        <v>161000</v>
      </c>
      <c r="F29" s="255">
        <v>2297.1480000000001</v>
      </c>
      <c r="G29" s="256">
        <v>1.45577E-2</v>
      </c>
      <c r="H29" s="251"/>
      <c r="J29" s="14"/>
    </row>
    <row r="30" spans="1:10" x14ac:dyDescent="0.2">
      <c r="A30" s="252">
        <v>24</v>
      </c>
      <c r="B30" s="253" t="s">
        <v>714</v>
      </c>
      <c r="C30" s="253" t="s">
        <v>715</v>
      </c>
      <c r="D30" s="253" t="s">
        <v>66</v>
      </c>
      <c r="E30" s="254">
        <v>138229</v>
      </c>
      <c r="F30" s="255">
        <v>2179.1110705000001</v>
      </c>
      <c r="G30" s="256">
        <v>1.380966E-2</v>
      </c>
      <c r="H30" s="251"/>
      <c r="J30" s="14"/>
    </row>
    <row r="31" spans="1:10" x14ac:dyDescent="0.2">
      <c r="A31" s="252">
        <v>25</v>
      </c>
      <c r="B31" s="253" t="s">
        <v>248</v>
      </c>
      <c r="C31" s="253" t="s">
        <v>249</v>
      </c>
      <c r="D31" s="253" t="s">
        <v>250</v>
      </c>
      <c r="E31" s="254">
        <v>439000</v>
      </c>
      <c r="F31" s="255">
        <v>2168.66</v>
      </c>
      <c r="G31" s="256">
        <v>1.3743429999999999E-2</v>
      </c>
      <c r="H31" s="251"/>
      <c r="J31" s="14"/>
    </row>
    <row r="32" spans="1:10" ht="25.5" x14ac:dyDescent="0.2">
      <c r="A32" s="252">
        <v>26</v>
      </c>
      <c r="B32" s="253" t="s">
        <v>491</v>
      </c>
      <c r="C32" s="253" t="s">
        <v>492</v>
      </c>
      <c r="D32" s="253" t="s">
        <v>213</v>
      </c>
      <c r="E32" s="254">
        <v>139000</v>
      </c>
      <c r="F32" s="255">
        <v>2011.6079999999999</v>
      </c>
      <c r="G32" s="256">
        <v>1.274815E-2</v>
      </c>
      <c r="H32" s="251"/>
      <c r="J32" s="14"/>
    </row>
    <row r="33" spans="1:10" x14ac:dyDescent="0.2">
      <c r="A33" s="252">
        <v>27</v>
      </c>
      <c r="B33" s="253" t="s">
        <v>108</v>
      </c>
      <c r="C33" s="253" t="s">
        <v>109</v>
      </c>
      <c r="D33" s="253" t="s">
        <v>110</v>
      </c>
      <c r="E33" s="254">
        <v>194000</v>
      </c>
      <c r="F33" s="255">
        <v>1994.6110000000001</v>
      </c>
      <c r="G33" s="256">
        <v>1.2640429999999999E-2</v>
      </c>
      <c r="H33" s="251"/>
      <c r="J33" s="14"/>
    </row>
    <row r="34" spans="1:10" x14ac:dyDescent="0.2">
      <c r="A34" s="252">
        <v>28</v>
      </c>
      <c r="B34" s="253" t="s">
        <v>391</v>
      </c>
      <c r="C34" s="253" t="s">
        <v>392</v>
      </c>
      <c r="D34" s="253" t="s">
        <v>66</v>
      </c>
      <c r="E34" s="254">
        <v>59713</v>
      </c>
      <c r="F34" s="255">
        <v>1935.8357470000001</v>
      </c>
      <c r="G34" s="256">
        <v>1.226796E-2</v>
      </c>
      <c r="H34" s="251"/>
      <c r="J34" s="14"/>
    </row>
    <row r="35" spans="1:10" ht="25.5" x14ac:dyDescent="0.2">
      <c r="A35" s="252">
        <v>29</v>
      </c>
      <c r="B35" s="253" t="s">
        <v>803</v>
      </c>
      <c r="C35" s="253" t="s">
        <v>804</v>
      </c>
      <c r="D35" s="253" t="s">
        <v>309</v>
      </c>
      <c r="E35" s="254">
        <v>60000</v>
      </c>
      <c r="F35" s="255">
        <v>1781.7</v>
      </c>
      <c r="G35" s="256">
        <v>1.129115E-2</v>
      </c>
      <c r="H35" s="251"/>
      <c r="J35" s="14"/>
    </row>
    <row r="36" spans="1:10" x14ac:dyDescent="0.2">
      <c r="A36" s="252">
        <v>30</v>
      </c>
      <c r="B36" s="253" t="s">
        <v>258</v>
      </c>
      <c r="C36" s="253" t="s">
        <v>259</v>
      </c>
      <c r="D36" s="253" t="s">
        <v>207</v>
      </c>
      <c r="E36" s="254">
        <v>31000</v>
      </c>
      <c r="F36" s="255">
        <v>1766.1010000000001</v>
      </c>
      <c r="G36" s="256">
        <v>1.1192300000000001E-2</v>
      </c>
      <c r="H36" s="251"/>
      <c r="J36" s="14"/>
    </row>
    <row r="37" spans="1:10" ht="25.5" x14ac:dyDescent="0.2">
      <c r="A37" s="252">
        <v>31</v>
      </c>
      <c r="B37" s="253" t="s">
        <v>493</v>
      </c>
      <c r="C37" s="253" t="s">
        <v>494</v>
      </c>
      <c r="D37" s="253" t="s">
        <v>495</v>
      </c>
      <c r="E37" s="254">
        <v>162000</v>
      </c>
      <c r="F37" s="255">
        <v>1717.605</v>
      </c>
      <c r="G37" s="256">
        <v>1.0884960000000001E-2</v>
      </c>
      <c r="H37" s="251"/>
      <c r="J37" s="14"/>
    </row>
    <row r="38" spans="1:10" x14ac:dyDescent="0.2">
      <c r="A38" s="252">
        <v>32</v>
      </c>
      <c r="B38" s="253" t="s">
        <v>584</v>
      </c>
      <c r="C38" s="253" t="s">
        <v>585</v>
      </c>
      <c r="D38" s="253" t="s">
        <v>233</v>
      </c>
      <c r="E38" s="254">
        <v>139000</v>
      </c>
      <c r="F38" s="255">
        <v>1707.5454999999999</v>
      </c>
      <c r="G38" s="256">
        <v>1.082121E-2</v>
      </c>
      <c r="H38" s="251"/>
      <c r="J38" s="14"/>
    </row>
    <row r="39" spans="1:10" x14ac:dyDescent="0.2">
      <c r="A39" s="252">
        <v>33</v>
      </c>
      <c r="B39" s="253" t="s">
        <v>389</v>
      </c>
      <c r="C39" s="253" t="s">
        <v>390</v>
      </c>
      <c r="D39" s="253" t="s">
        <v>47</v>
      </c>
      <c r="E39" s="254">
        <v>96000</v>
      </c>
      <c r="F39" s="255">
        <v>1613.184</v>
      </c>
      <c r="G39" s="256">
        <v>1.022322E-2</v>
      </c>
      <c r="H39" s="251"/>
      <c r="J39" s="14"/>
    </row>
    <row r="40" spans="1:10" x14ac:dyDescent="0.2">
      <c r="A40" s="252">
        <v>34</v>
      </c>
      <c r="B40" s="253" t="s">
        <v>245</v>
      </c>
      <c r="C40" s="253" t="s">
        <v>246</v>
      </c>
      <c r="D40" s="253" t="s">
        <v>247</v>
      </c>
      <c r="E40" s="254">
        <v>171000</v>
      </c>
      <c r="F40" s="255">
        <v>1570.0364999999999</v>
      </c>
      <c r="G40" s="256">
        <v>9.9497800000000001E-3</v>
      </c>
      <c r="H40" s="251"/>
      <c r="J40" s="14"/>
    </row>
    <row r="41" spans="1:10" x14ac:dyDescent="0.2">
      <c r="A41" s="252">
        <v>35</v>
      </c>
      <c r="B41" s="253" t="s">
        <v>357</v>
      </c>
      <c r="C41" s="253" t="s">
        <v>358</v>
      </c>
      <c r="D41" s="253" t="s">
        <v>47</v>
      </c>
      <c r="E41" s="254">
        <v>1280000</v>
      </c>
      <c r="F41" s="255">
        <v>1510.4</v>
      </c>
      <c r="G41" s="256">
        <v>9.5718499999999998E-3</v>
      </c>
      <c r="H41" s="251"/>
      <c r="J41" s="14"/>
    </row>
    <row r="42" spans="1:10" x14ac:dyDescent="0.2">
      <c r="A42" s="252">
        <v>36</v>
      </c>
      <c r="B42" s="253" t="s">
        <v>199</v>
      </c>
      <c r="C42" s="253" t="s">
        <v>200</v>
      </c>
      <c r="D42" s="253" t="s">
        <v>47</v>
      </c>
      <c r="E42" s="254">
        <v>923000</v>
      </c>
      <c r="F42" s="255">
        <v>1495.7215000000001</v>
      </c>
      <c r="G42" s="256">
        <v>9.4788200000000006E-3</v>
      </c>
      <c r="H42" s="251"/>
      <c r="J42" s="14"/>
    </row>
    <row r="43" spans="1:10" x14ac:dyDescent="0.2">
      <c r="A43" s="252">
        <v>37</v>
      </c>
      <c r="B43" s="253" t="s">
        <v>266</v>
      </c>
      <c r="C43" s="253" t="s">
        <v>267</v>
      </c>
      <c r="D43" s="253" t="s">
        <v>268</v>
      </c>
      <c r="E43" s="254">
        <v>79000</v>
      </c>
      <c r="F43" s="255">
        <v>1469.7159999999999</v>
      </c>
      <c r="G43" s="256">
        <v>9.3140199999999992E-3</v>
      </c>
      <c r="H43" s="251"/>
      <c r="J43" s="14"/>
    </row>
    <row r="44" spans="1:10" x14ac:dyDescent="0.2">
      <c r="A44" s="252">
        <v>38</v>
      </c>
      <c r="B44" s="253" t="s">
        <v>830</v>
      </c>
      <c r="C44" s="253" t="s">
        <v>831</v>
      </c>
      <c r="D44" s="253" t="s">
        <v>66</v>
      </c>
      <c r="E44" s="254">
        <v>96000</v>
      </c>
      <c r="F44" s="255">
        <v>1310.8320000000001</v>
      </c>
      <c r="G44" s="256">
        <v>8.3071299999999994E-3</v>
      </c>
      <c r="H44" s="251"/>
      <c r="J44" s="14"/>
    </row>
    <row r="45" spans="1:10" ht="25.5" x14ac:dyDescent="0.2">
      <c r="A45" s="252">
        <v>39</v>
      </c>
      <c r="B45" s="253" t="s">
        <v>743</v>
      </c>
      <c r="C45" s="253" t="s">
        <v>744</v>
      </c>
      <c r="D45" s="253" t="s">
        <v>309</v>
      </c>
      <c r="E45" s="254">
        <v>100000</v>
      </c>
      <c r="F45" s="255">
        <v>1306.4000000000001</v>
      </c>
      <c r="G45" s="256">
        <v>8.2790399999999997E-3</v>
      </c>
      <c r="H45" s="251"/>
      <c r="J45" s="14"/>
    </row>
    <row r="46" spans="1:10" x14ac:dyDescent="0.2">
      <c r="A46" s="252">
        <v>40</v>
      </c>
      <c r="B46" s="253" t="s">
        <v>387</v>
      </c>
      <c r="C46" s="253" t="s">
        <v>388</v>
      </c>
      <c r="D46" s="253" t="s">
        <v>47</v>
      </c>
      <c r="E46" s="254">
        <v>84000</v>
      </c>
      <c r="F46" s="255">
        <v>1227.954</v>
      </c>
      <c r="G46" s="256">
        <v>7.7818999999999996E-3</v>
      </c>
      <c r="H46" s="251"/>
      <c r="J46" s="14"/>
    </row>
    <row r="47" spans="1:10" x14ac:dyDescent="0.2">
      <c r="A47" s="252">
        <v>41</v>
      </c>
      <c r="B47" s="253" t="s">
        <v>832</v>
      </c>
      <c r="C47" s="253" t="s">
        <v>833</v>
      </c>
      <c r="D47" s="253" t="s">
        <v>282</v>
      </c>
      <c r="E47" s="254">
        <v>67000</v>
      </c>
      <c r="F47" s="255">
        <v>1175.0125</v>
      </c>
      <c r="G47" s="256">
        <v>7.4463999999999997E-3</v>
      </c>
      <c r="H47" s="251"/>
      <c r="J47" s="14"/>
    </row>
    <row r="48" spans="1:10" x14ac:dyDescent="0.2">
      <c r="A48" s="252">
        <v>42</v>
      </c>
      <c r="B48" s="253" t="s">
        <v>264</v>
      </c>
      <c r="C48" s="253" t="s">
        <v>265</v>
      </c>
      <c r="D48" s="253" t="s">
        <v>233</v>
      </c>
      <c r="E48" s="254">
        <v>23000</v>
      </c>
      <c r="F48" s="255">
        <v>1143.33</v>
      </c>
      <c r="G48" s="256">
        <v>7.2456200000000004E-3</v>
      </c>
      <c r="H48" s="251"/>
      <c r="J48" s="14"/>
    </row>
    <row r="49" spans="1:10" x14ac:dyDescent="0.2">
      <c r="A49" s="252">
        <v>43</v>
      </c>
      <c r="B49" s="253" t="s">
        <v>720</v>
      </c>
      <c r="C49" s="253" t="s">
        <v>721</v>
      </c>
      <c r="D49" s="253" t="s">
        <v>282</v>
      </c>
      <c r="E49" s="254">
        <v>22000</v>
      </c>
      <c r="F49" s="255">
        <v>1139.556</v>
      </c>
      <c r="G49" s="256">
        <v>7.2217000000000002E-3</v>
      </c>
      <c r="H49" s="251"/>
      <c r="J49" s="14"/>
    </row>
    <row r="50" spans="1:10" x14ac:dyDescent="0.2">
      <c r="A50" s="252">
        <v>44</v>
      </c>
      <c r="B50" s="253" t="s">
        <v>568</v>
      </c>
      <c r="C50" s="253" t="s">
        <v>569</v>
      </c>
      <c r="D50" s="253" t="s">
        <v>268</v>
      </c>
      <c r="E50" s="254">
        <v>96000</v>
      </c>
      <c r="F50" s="255">
        <v>1113.0239999999999</v>
      </c>
      <c r="G50" s="256">
        <v>7.0535600000000004E-3</v>
      </c>
      <c r="H50" s="251"/>
      <c r="J50" s="14"/>
    </row>
    <row r="51" spans="1:10" x14ac:dyDescent="0.2">
      <c r="A51" s="252">
        <v>45</v>
      </c>
      <c r="B51" s="253" t="s">
        <v>741</v>
      </c>
      <c r="C51" s="253" t="s">
        <v>742</v>
      </c>
      <c r="D51" s="253" t="s">
        <v>233</v>
      </c>
      <c r="E51" s="254">
        <v>57000</v>
      </c>
      <c r="F51" s="255">
        <v>1093.0889999999999</v>
      </c>
      <c r="G51" s="256">
        <v>6.9272200000000004E-3</v>
      </c>
      <c r="H51" s="251"/>
      <c r="J51" s="14"/>
    </row>
    <row r="52" spans="1:10" x14ac:dyDescent="0.2">
      <c r="A52" s="252">
        <v>46</v>
      </c>
      <c r="B52" s="253" t="s">
        <v>367</v>
      </c>
      <c r="C52" s="253" t="s">
        <v>368</v>
      </c>
      <c r="D52" s="253" t="s">
        <v>369</v>
      </c>
      <c r="E52" s="254">
        <v>240000</v>
      </c>
      <c r="F52" s="255">
        <v>1023.48</v>
      </c>
      <c r="G52" s="256">
        <v>6.4860899999999999E-3</v>
      </c>
      <c r="H52" s="251"/>
      <c r="J52" s="14"/>
    </row>
    <row r="53" spans="1:10" x14ac:dyDescent="0.2">
      <c r="A53" s="252">
        <v>47</v>
      </c>
      <c r="B53" s="253" t="s">
        <v>115</v>
      </c>
      <c r="C53" s="253" t="s">
        <v>116</v>
      </c>
      <c r="D53" s="253" t="s">
        <v>55</v>
      </c>
      <c r="E53" s="254">
        <v>55000</v>
      </c>
      <c r="F53" s="255">
        <v>1000.8075</v>
      </c>
      <c r="G53" s="256">
        <v>6.3424099999999997E-3</v>
      </c>
      <c r="H53" s="251"/>
      <c r="J53" s="14"/>
    </row>
    <row r="54" spans="1:10" ht="25.5" x14ac:dyDescent="0.2">
      <c r="A54" s="252">
        <v>48</v>
      </c>
      <c r="B54" s="253" t="s">
        <v>355</v>
      </c>
      <c r="C54" s="253" t="s">
        <v>356</v>
      </c>
      <c r="D54" s="253" t="s">
        <v>213</v>
      </c>
      <c r="E54" s="254">
        <v>82000</v>
      </c>
      <c r="F54" s="255">
        <v>972.274</v>
      </c>
      <c r="G54" s="256">
        <v>6.1615799999999998E-3</v>
      </c>
      <c r="H54" s="251"/>
      <c r="J54" s="14"/>
    </row>
    <row r="55" spans="1:10" x14ac:dyDescent="0.2">
      <c r="A55" s="252">
        <v>49</v>
      </c>
      <c r="B55" s="253" t="s">
        <v>759</v>
      </c>
      <c r="C55" s="253" t="s">
        <v>760</v>
      </c>
      <c r="D55" s="253" t="s">
        <v>282</v>
      </c>
      <c r="E55" s="254">
        <v>40000</v>
      </c>
      <c r="F55" s="255">
        <v>941.96</v>
      </c>
      <c r="G55" s="256">
        <v>5.9694800000000001E-3</v>
      </c>
      <c r="H55" s="251"/>
      <c r="J55" s="14"/>
    </row>
    <row r="56" spans="1:10" x14ac:dyDescent="0.2">
      <c r="A56" s="252">
        <v>50</v>
      </c>
      <c r="B56" s="253" t="s">
        <v>227</v>
      </c>
      <c r="C56" s="253" t="s">
        <v>228</v>
      </c>
      <c r="D56" s="253" t="s">
        <v>34</v>
      </c>
      <c r="E56" s="254">
        <v>13672</v>
      </c>
      <c r="F56" s="255">
        <v>921.718388</v>
      </c>
      <c r="G56" s="256">
        <v>5.8412000000000004E-3</v>
      </c>
      <c r="H56" s="251"/>
      <c r="J56" s="14"/>
    </row>
    <row r="57" spans="1:10" ht="25.5" x14ac:dyDescent="0.2">
      <c r="A57" s="252">
        <v>51</v>
      </c>
      <c r="B57" s="253" t="s">
        <v>95</v>
      </c>
      <c r="C57" s="253" t="s">
        <v>96</v>
      </c>
      <c r="D57" s="253" t="s">
        <v>97</v>
      </c>
      <c r="E57" s="254">
        <v>64000</v>
      </c>
      <c r="F57" s="255">
        <v>919.93600000000004</v>
      </c>
      <c r="G57" s="256">
        <v>5.8298999999999998E-3</v>
      </c>
      <c r="H57" s="251"/>
      <c r="J57" s="14"/>
    </row>
    <row r="58" spans="1:10" x14ac:dyDescent="0.2">
      <c r="A58" s="252">
        <v>52</v>
      </c>
      <c r="B58" s="253" t="s">
        <v>745</v>
      </c>
      <c r="C58" s="253" t="s">
        <v>746</v>
      </c>
      <c r="D58" s="253" t="s">
        <v>66</v>
      </c>
      <c r="E58" s="254">
        <v>29000</v>
      </c>
      <c r="F58" s="255">
        <v>835.548</v>
      </c>
      <c r="G58" s="256">
        <v>5.2951099999999996E-3</v>
      </c>
      <c r="H58" s="251"/>
      <c r="J58" s="14"/>
    </row>
    <row r="59" spans="1:10" x14ac:dyDescent="0.2">
      <c r="A59" s="252">
        <v>53</v>
      </c>
      <c r="B59" s="253" t="s">
        <v>100</v>
      </c>
      <c r="C59" s="253" t="s">
        <v>101</v>
      </c>
      <c r="D59" s="253" t="s">
        <v>102</v>
      </c>
      <c r="E59" s="254">
        <v>18000</v>
      </c>
      <c r="F59" s="255">
        <v>763.47</v>
      </c>
      <c r="G59" s="256">
        <v>4.8383300000000001E-3</v>
      </c>
      <c r="H59" s="251"/>
      <c r="J59" s="14"/>
    </row>
    <row r="60" spans="1:10" x14ac:dyDescent="0.2">
      <c r="A60" s="252">
        <v>54</v>
      </c>
      <c r="B60" s="253" t="s">
        <v>370</v>
      </c>
      <c r="C60" s="253" t="s">
        <v>371</v>
      </c>
      <c r="D60" s="253" t="s">
        <v>255</v>
      </c>
      <c r="E60" s="254">
        <v>20719</v>
      </c>
      <c r="F60" s="255">
        <v>752.37940649999996</v>
      </c>
      <c r="G60" s="256">
        <v>4.7680500000000002E-3</v>
      </c>
      <c r="H60" s="251"/>
      <c r="J60" s="14"/>
    </row>
    <row r="61" spans="1:10" x14ac:dyDescent="0.2">
      <c r="A61" s="252">
        <v>55</v>
      </c>
      <c r="B61" s="253" t="s">
        <v>433</v>
      </c>
      <c r="C61" s="253" t="s">
        <v>434</v>
      </c>
      <c r="D61" s="253" t="s">
        <v>250</v>
      </c>
      <c r="E61" s="254">
        <v>46000</v>
      </c>
      <c r="F61" s="255">
        <v>667.66700000000003</v>
      </c>
      <c r="G61" s="256">
        <v>4.2312000000000001E-3</v>
      </c>
      <c r="H61" s="251"/>
      <c r="J61" s="14"/>
    </row>
    <row r="62" spans="1:10" ht="25.5" x14ac:dyDescent="0.2">
      <c r="A62" s="252">
        <v>56</v>
      </c>
      <c r="B62" s="253" t="s">
        <v>314</v>
      </c>
      <c r="C62" s="253" t="s">
        <v>315</v>
      </c>
      <c r="D62" s="253" t="s">
        <v>309</v>
      </c>
      <c r="E62" s="254">
        <v>20000</v>
      </c>
      <c r="F62" s="255">
        <v>637.48</v>
      </c>
      <c r="G62" s="256">
        <v>4.0398999999999999E-3</v>
      </c>
      <c r="H62" s="251"/>
      <c r="J62" s="14"/>
    </row>
    <row r="63" spans="1:10" ht="25.5" x14ac:dyDescent="0.2">
      <c r="A63" s="252">
        <v>57</v>
      </c>
      <c r="B63" s="253" t="s">
        <v>139</v>
      </c>
      <c r="C63" s="253" t="s">
        <v>140</v>
      </c>
      <c r="D63" s="253" t="s">
        <v>26</v>
      </c>
      <c r="E63" s="254">
        <v>32737</v>
      </c>
      <c r="F63" s="255">
        <v>581.31090900000004</v>
      </c>
      <c r="G63" s="256">
        <v>3.6839400000000001E-3</v>
      </c>
      <c r="H63" s="251"/>
      <c r="J63" s="14"/>
    </row>
    <row r="64" spans="1:10" x14ac:dyDescent="0.2">
      <c r="A64" s="252">
        <v>58</v>
      </c>
      <c r="B64" s="253" t="s">
        <v>361</v>
      </c>
      <c r="C64" s="253" t="s">
        <v>362</v>
      </c>
      <c r="D64" s="253" t="s">
        <v>110</v>
      </c>
      <c r="E64" s="254">
        <v>300000</v>
      </c>
      <c r="F64" s="255">
        <v>501.6</v>
      </c>
      <c r="G64" s="256">
        <v>3.1787899999999999E-3</v>
      </c>
      <c r="H64" s="251"/>
      <c r="J64" s="14"/>
    </row>
    <row r="65" spans="1:10" ht="25.5" x14ac:dyDescent="0.2">
      <c r="A65" s="252">
        <v>59</v>
      </c>
      <c r="B65" s="253" t="s">
        <v>243</v>
      </c>
      <c r="C65" s="253" t="s">
        <v>244</v>
      </c>
      <c r="D65" s="253" t="s">
        <v>213</v>
      </c>
      <c r="E65" s="254">
        <v>10000</v>
      </c>
      <c r="F65" s="255">
        <v>481.04500000000002</v>
      </c>
      <c r="G65" s="256">
        <v>3.0485199999999999E-3</v>
      </c>
      <c r="H65" s="251"/>
      <c r="J65" s="14"/>
    </row>
    <row r="66" spans="1:10" x14ac:dyDescent="0.2">
      <c r="A66" s="252">
        <v>60</v>
      </c>
      <c r="B66" s="253" t="s">
        <v>43</v>
      </c>
      <c r="C66" s="253" t="s">
        <v>44</v>
      </c>
      <c r="D66" s="253" t="s">
        <v>17</v>
      </c>
      <c r="E66" s="254">
        <v>35000</v>
      </c>
      <c r="F66" s="255">
        <v>358.19</v>
      </c>
      <c r="G66" s="256">
        <v>2.2699500000000002E-3</v>
      </c>
      <c r="H66" s="251"/>
      <c r="J66" s="14"/>
    </row>
    <row r="67" spans="1:10" x14ac:dyDescent="0.2">
      <c r="A67" s="252">
        <v>61</v>
      </c>
      <c r="B67" s="253" t="s">
        <v>236</v>
      </c>
      <c r="C67" s="253" t="s">
        <v>237</v>
      </c>
      <c r="D67" s="253" t="s">
        <v>14</v>
      </c>
      <c r="E67" s="254">
        <v>60000</v>
      </c>
      <c r="F67" s="255">
        <v>322.41000000000003</v>
      </c>
      <c r="G67" s="256">
        <v>2.0432100000000002E-3</v>
      </c>
      <c r="H67" s="251"/>
      <c r="J67" s="14"/>
    </row>
    <row r="68" spans="1:10" ht="25.5" x14ac:dyDescent="0.2">
      <c r="A68" s="252">
        <v>62</v>
      </c>
      <c r="B68" s="253" t="s">
        <v>517</v>
      </c>
      <c r="C68" s="253" t="s">
        <v>518</v>
      </c>
      <c r="D68" s="253" t="s">
        <v>213</v>
      </c>
      <c r="E68" s="254">
        <v>43972</v>
      </c>
      <c r="F68" s="255">
        <v>271.43915600000003</v>
      </c>
      <c r="G68" s="256">
        <v>1.7201899999999999E-3</v>
      </c>
      <c r="H68" s="251"/>
      <c r="J68" s="14"/>
    </row>
    <row r="69" spans="1:10" x14ac:dyDescent="0.2">
      <c r="A69" s="252">
        <v>63</v>
      </c>
      <c r="B69" s="253" t="s">
        <v>435</v>
      </c>
      <c r="C69" s="253" t="s">
        <v>436</v>
      </c>
      <c r="D69" s="253" t="s">
        <v>74</v>
      </c>
      <c r="E69" s="254">
        <v>36000</v>
      </c>
      <c r="F69" s="255">
        <v>261.79199999999997</v>
      </c>
      <c r="G69" s="256">
        <v>1.65905E-3</v>
      </c>
      <c r="H69" s="251"/>
      <c r="J69" s="14"/>
    </row>
    <row r="70" spans="1:10" x14ac:dyDescent="0.2">
      <c r="A70" s="252">
        <v>64</v>
      </c>
      <c r="B70" s="253" t="s">
        <v>338</v>
      </c>
      <c r="C70" s="253" t="s">
        <v>339</v>
      </c>
      <c r="D70" s="253" t="s">
        <v>207</v>
      </c>
      <c r="E70" s="254">
        <v>89000</v>
      </c>
      <c r="F70" s="255">
        <v>159.4435</v>
      </c>
      <c r="G70" s="256">
        <v>1.01044E-3</v>
      </c>
      <c r="H70" s="251"/>
      <c r="J70" s="14"/>
    </row>
    <row r="71" spans="1:10" x14ac:dyDescent="0.2">
      <c r="A71" s="249"/>
      <c r="B71" s="249"/>
      <c r="C71" s="250" t="s">
        <v>150</v>
      </c>
      <c r="D71" s="249"/>
      <c r="E71" s="249" t="s">
        <v>151</v>
      </c>
      <c r="F71" s="257">
        <v>156495.824222</v>
      </c>
      <c r="G71" s="258">
        <v>0.99175970000000002</v>
      </c>
      <c r="H71" s="251"/>
      <c r="J71" s="14"/>
    </row>
    <row r="72" spans="1:10" x14ac:dyDescent="0.2">
      <c r="A72" s="249"/>
      <c r="B72" s="249"/>
      <c r="C72" s="259"/>
      <c r="D72" s="249"/>
      <c r="E72" s="249"/>
      <c r="F72" s="260"/>
      <c r="G72" s="260"/>
      <c r="H72" s="251"/>
      <c r="J72" s="14"/>
    </row>
    <row r="73" spans="1:10" x14ac:dyDescent="0.2">
      <c r="A73" s="249"/>
      <c r="B73" s="249"/>
      <c r="C73" s="250" t="s">
        <v>152</v>
      </c>
      <c r="D73" s="249"/>
      <c r="E73" s="249"/>
      <c r="F73" s="249"/>
      <c r="G73" s="249"/>
      <c r="H73" s="251"/>
      <c r="J73" s="14"/>
    </row>
    <row r="74" spans="1:10" x14ac:dyDescent="0.2">
      <c r="A74" s="249"/>
      <c r="B74" s="249"/>
      <c r="C74" s="250" t="s">
        <v>150</v>
      </c>
      <c r="D74" s="249"/>
      <c r="E74" s="249" t="s">
        <v>151</v>
      </c>
      <c r="F74" s="261" t="s">
        <v>153</v>
      </c>
      <c r="G74" s="258">
        <v>0</v>
      </c>
      <c r="H74" s="251"/>
      <c r="J74" s="14"/>
    </row>
    <row r="75" spans="1:10" x14ac:dyDescent="0.2">
      <c r="A75" s="249"/>
      <c r="B75" s="249"/>
      <c r="C75" s="259"/>
      <c r="D75" s="249"/>
      <c r="E75" s="249"/>
      <c r="F75" s="260"/>
      <c r="G75" s="260"/>
      <c r="H75" s="251"/>
      <c r="J75" s="14"/>
    </row>
    <row r="76" spans="1:10" x14ac:dyDescent="0.2">
      <c r="A76" s="249"/>
      <c r="B76" s="249"/>
      <c r="C76" s="250" t="s">
        <v>154</v>
      </c>
      <c r="D76" s="249"/>
      <c r="E76" s="249"/>
      <c r="F76" s="249"/>
      <c r="G76" s="249"/>
      <c r="H76" s="251"/>
      <c r="J76" s="14"/>
    </row>
    <row r="77" spans="1:10" x14ac:dyDescent="0.2">
      <c r="A77" s="249"/>
      <c r="B77" s="249"/>
      <c r="C77" s="250" t="s">
        <v>150</v>
      </c>
      <c r="D77" s="249"/>
      <c r="E77" s="249" t="s">
        <v>151</v>
      </c>
      <c r="F77" s="261" t="s">
        <v>153</v>
      </c>
      <c r="G77" s="258">
        <v>0</v>
      </c>
      <c r="H77" s="251"/>
      <c r="J77" s="14"/>
    </row>
    <row r="78" spans="1:10" x14ac:dyDescent="0.2">
      <c r="A78" s="249"/>
      <c r="B78" s="249"/>
      <c r="C78" s="259"/>
      <c r="D78" s="249"/>
      <c r="E78" s="249"/>
      <c r="F78" s="260"/>
      <c r="G78" s="260"/>
      <c r="H78" s="251"/>
      <c r="J78" s="14"/>
    </row>
    <row r="79" spans="1:10" x14ac:dyDescent="0.2">
      <c r="A79" s="249"/>
      <c r="B79" s="249"/>
      <c r="C79" s="250" t="s">
        <v>155</v>
      </c>
      <c r="D79" s="249"/>
      <c r="E79" s="249"/>
      <c r="F79" s="249"/>
      <c r="G79" s="249"/>
      <c r="H79" s="251"/>
      <c r="J79" s="14"/>
    </row>
    <row r="80" spans="1:10" x14ac:dyDescent="0.2">
      <c r="A80" s="249"/>
      <c r="B80" s="249"/>
      <c r="C80" s="250" t="s">
        <v>150</v>
      </c>
      <c r="D80" s="249"/>
      <c r="E80" s="249" t="s">
        <v>151</v>
      </c>
      <c r="F80" s="261" t="s">
        <v>153</v>
      </c>
      <c r="G80" s="258">
        <v>0</v>
      </c>
      <c r="H80" s="251"/>
      <c r="J80" s="14"/>
    </row>
    <row r="81" spans="1:10" x14ac:dyDescent="0.2">
      <c r="A81" s="249"/>
      <c r="B81" s="249"/>
      <c r="C81" s="259"/>
      <c r="D81" s="249"/>
      <c r="E81" s="249"/>
      <c r="F81" s="260"/>
      <c r="G81" s="260"/>
      <c r="H81" s="251"/>
      <c r="J81" s="14"/>
    </row>
    <row r="82" spans="1:10" x14ac:dyDescent="0.2">
      <c r="A82" s="249"/>
      <c r="B82" s="249"/>
      <c r="C82" s="250" t="s">
        <v>156</v>
      </c>
      <c r="D82" s="249"/>
      <c r="E82" s="249"/>
      <c r="F82" s="260"/>
      <c r="G82" s="260"/>
      <c r="H82" s="251"/>
      <c r="J82" s="14"/>
    </row>
    <row r="83" spans="1:10" x14ac:dyDescent="0.2">
      <c r="A83" s="249"/>
      <c r="B83" s="249"/>
      <c r="C83" s="250" t="s">
        <v>150</v>
      </c>
      <c r="D83" s="249"/>
      <c r="E83" s="249" t="s">
        <v>151</v>
      </c>
      <c r="F83" s="261" t="s">
        <v>153</v>
      </c>
      <c r="G83" s="258">
        <v>0</v>
      </c>
      <c r="H83" s="251"/>
      <c r="J83" s="14"/>
    </row>
    <row r="84" spans="1:10" x14ac:dyDescent="0.2">
      <c r="A84" s="249"/>
      <c r="B84" s="249"/>
      <c r="C84" s="259"/>
      <c r="D84" s="249"/>
      <c r="E84" s="249"/>
      <c r="F84" s="260"/>
      <c r="G84" s="260"/>
      <c r="H84" s="251"/>
      <c r="J84" s="14"/>
    </row>
    <row r="85" spans="1:10" x14ac:dyDescent="0.2">
      <c r="A85" s="249"/>
      <c r="B85" s="249"/>
      <c r="C85" s="250" t="s">
        <v>157</v>
      </c>
      <c r="D85" s="249"/>
      <c r="E85" s="249"/>
      <c r="F85" s="260"/>
      <c r="G85" s="260"/>
      <c r="H85" s="251"/>
      <c r="J85" s="14"/>
    </row>
    <row r="86" spans="1:10" x14ac:dyDescent="0.2">
      <c r="A86" s="249"/>
      <c r="B86" s="249"/>
      <c r="C86" s="250" t="s">
        <v>150</v>
      </c>
      <c r="D86" s="249"/>
      <c r="E86" s="249" t="s">
        <v>151</v>
      </c>
      <c r="F86" s="261" t="s">
        <v>153</v>
      </c>
      <c r="G86" s="258">
        <v>0</v>
      </c>
      <c r="H86" s="251"/>
      <c r="J86" s="14"/>
    </row>
    <row r="87" spans="1:10" x14ac:dyDescent="0.2">
      <c r="A87" s="249"/>
      <c r="B87" s="249"/>
      <c r="C87" s="259"/>
      <c r="D87" s="249"/>
      <c r="E87" s="249"/>
      <c r="F87" s="260"/>
      <c r="G87" s="260"/>
      <c r="H87" s="251"/>
      <c r="J87" s="14"/>
    </row>
    <row r="88" spans="1:10" x14ac:dyDescent="0.2">
      <c r="A88" s="249"/>
      <c r="B88" s="249"/>
      <c r="C88" s="250" t="s">
        <v>158</v>
      </c>
      <c r="D88" s="249"/>
      <c r="E88" s="249"/>
      <c r="F88" s="257">
        <v>156495.824222</v>
      </c>
      <c r="G88" s="258">
        <v>0.99175970000000002</v>
      </c>
      <c r="H88" s="251"/>
      <c r="J88" s="14"/>
    </row>
    <row r="89" spans="1:10" x14ac:dyDescent="0.2">
      <c r="A89" s="249"/>
      <c r="B89" s="249"/>
      <c r="C89" s="259"/>
      <c r="D89" s="249"/>
      <c r="E89" s="249"/>
      <c r="F89" s="260"/>
      <c r="G89" s="260"/>
      <c r="H89" s="251"/>
      <c r="J89" s="14"/>
    </row>
    <row r="90" spans="1:10" x14ac:dyDescent="0.2">
      <c r="A90" s="249"/>
      <c r="B90" s="249"/>
      <c r="C90" s="250" t="s">
        <v>159</v>
      </c>
      <c r="D90" s="249"/>
      <c r="E90" s="249"/>
      <c r="F90" s="260"/>
      <c r="G90" s="260"/>
      <c r="H90" s="251"/>
      <c r="J90" s="14"/>
    </row>
    <row r="91" spans="1:10" ht="25.5" x14ac:dyDescent="0.2">
      <c r="A91" s="249"/>
      <c r="B91" s="249"/>
      <c r="C91" s="250" t="s">
        <v>8</v>
      </c>
      <c r="D91" s="249"/>
      <c r="E91" s="249"/>
      <c r="F91" s="260"/>
      <c r="G91" s="260"/>
      <c r="H91" s="251"/>
      <c r="J91" s="14"/>
    </row>
    <row r="92" spans="1:10" x14ac:dyDescent="0.2">
      <c r="A92" s="249"/>
      <c r="B92" s="249"/>
      <c r="C92" s="250" t="s">
        <v>150</v>
      </c>
      <c r="D92" s="249"/>
      <c r="E92" s="249" t="s">
        <v>151</v>
      </c>
      <c r="F92" s="261" t="s">
        <v>153</v>
      </c>
      <c r="G92" s="258">
        <v>0</v>
      </c>
      <c r="H92" s="251"/>
      <c r="J92" s="14"/>
    </row>
    <row r="93" spans="1:10" x14ac:dyDescent="0.2">
      <c r="A93" s="249"/>
      <c r="B93" s="249"/>
      <c r="C93" s="259"/>
      <c r="D93" s="249"/>
      <c r="E93" s="249"/>
      <c r="F93" s="260"/>
      <c r="G93" s="260"/>
      <c r="H93" s="251"/>
      <c r="J93" s="14"/>
    </row>
    <row r="94" spans="1:10" x14ac:dyDescent="0.2">
      <c r="A94" s="249"/>
      <c r="B94" s="249"/>
      <c r="C94" s="250" t="s">
        <v>160</v>
      </c>
      <c r="D94" s="249"/>
      <c r="E94" s="249"/>
      <c r="F94" s="249"/>
      <c r="G94" s="249"/>
      <c r="H94" s="251"/>
      <c r="J94" s="14"/>
    </row>
    <row r="95" spans="1:10" x14ac:dyDescent="0.2">
      <c r="A95" s="249"/>
      <c r="B95" s="249"/>
      <c r="C95" s="250" t="s">
        <v>150</v>
      </c>
      <c r="D95" s="249"/>
      <c r="E95" s="249" t="s">
        <v>151</v>
      </c>
      <c r="F95" s="261" t="s">
        <v>153</v>
      </c>
      <c r="G95" s="258">
        <v>0</v>
      </c>
      <c r="H95" s="251"/>
      <c r="J95" s="14"/>
    </row>
    <row r="96" spans="1:10" x14ac:dyDescent="0.2">
      <c r="A96" s="249"/>
      <c r="B96" s="249"/>
      <c r="C96" s="259"/>
      <c r="D96" s="249"/>
      <c r="E96" s="249"/>
      <c r="F96" s="260"/>
      <c r="G96" s="260"/>
      <c r="H96" s="251"/>
      <c r="J96" s="14"/>
    </row>
    <row r="97" spans="1:10" x14ac:dyDescent="0.2">
      <c r="A97" s="249"/>
      <c r="B97" s="249"/>
      <c r="C97" s="250" t="s">
        <v>161</v>
      </c>
      <c r="D97" s="249"/>
      <c r="E97" s="249"/>
      <c r="F97" s="249"/>
      <c r="G97" s="249"/>
      <c r="H97" s="251"/>
      <c r="J97" s="14"/>
    </row>
    <row r="98" spans="1:10" x14ac:dyDescent="0.2">
      <c r="A98" s="249"/>
      <c r="B98" s="249"/>
      <c r="C98" s="250" t="s">
        <v>150</v>
      </c>
      <c r="D98" s="249"/>
      <c r="E98" s="249" t="s">
        <v>151</v>
      </c>
      <c r="F98" s="261" t="s">
        <v>153</v>
      </c>
      <c r="G98" s="258">
        <v>0</v>
      </c>
      <c r="H98" s="251"/>
      <c r="J98" s="14"/>
    </row>
    <row r="99" spans="1:10" x14ac:dyDescent="0.2">
      <c r="A99" s="249"/>
      <c r="B99" s="249"/>
      <c r="C99" s="259"/>
      <c r="D99" s="249"/>
      <c r="E99" s="249"/>
      <c r="F99" s="260"/>
      <c r="G99" s="260"/>
      <c r="H99" s="251"/>
      <c r="J99" s="14"/>
    </row>
    <row r="100" spans="1:10" x14ac:dyDescent="0.2">
      <c r="A100" s="249"/>
      <c r="B100" s="249"/>
      <c r="C100" s="250" t="s">
        <v>162</v>
      </c>
      <c r="D100" s="249"/>
      <c r="E100" s="249"/>
      <c r="F100" s="260"/>
      <c r="G100" s="260"/>
      <c r="H100" s="251"/>
      <c r="J100" s="14"/>
    </row>
    <row r="101" spans="1:10" x14ac:dyDescent="0.2">
      <c r="A101" s="249"/>
      <c r="B101" s="249"/>
      <c r="C101" s="250" t="s">
        <v>150</v>
      </c>
      <c r="D101" s="249"/>
      <c r="E101" s="249" t="s">
        <v>151</v>
      </c>
      <c r="F101" s="261" t="s">
        <v>153</v>
      </c>
      <c r="G101" s="258">
        <v>0</v>
      </c>
      <c r="H101" s="251"/>
      <c r="J101" s="14"/>
    </row>
    <row r="102" spans="1:10" x14ac:dyDescent="0.2">
      <c r="A102" s="249"/>
      <c r="B102" s="249"/>
      <c r="C102" s="259"/>
      <c r="D102" s="249"/>
      <c r="E102" s="249"/>
      <c r="F102" s="260"/>
      <c r="G102" s="260"/>
      <c r="H102" s="251"/>
      <c r="J102" s="14"/>
    </row>
    <row r="103" spans="1:10" x14ac:dyDescent="0.2">
      <c r="A103" s="249"/>
      <c r="B103" s="249"/>
      <c r="C103" s="250" t="s">
        <v>163</v>
      </c>
      <c r="D103" s="249"/>
      <c r="E103" s="249"/>
      <c r="F103" s="257">
        <v>0</v>
      </c>
      <c r="G103" s="258">
        <v>0</v>
      </c>
      <c r="H103" s="251"/>
      <c r="J103" s="14"/>
    </row>
    <row r="104" spans="1:10" x14ac:dyDescent="0.2">
      <c r="A104" s="249"/>
      <c r="B104" s="249"/>
      <c r="C104" s="259"/>
      <c r="D104" s="249"/>
      <c r="E104" s="249"/>
      <c r="F104" s="260"/>
      <c r="G104" s="260"/>
      <c r="H104" s="251"/>
      <c r="J104" s="14"/>
    </row>
    <row r="105" spans="1:10" x14ac:dyDescent="0.2">
      <c r="A105" s="249"/>
      <c r="B105" s="249"/>
      <c r="C105" s="250" t="s">
        <v>164</v>
      </c>
      <c r="D105" s="249"/>
      <c r="E105" s="249"/>
      <c r="F105" s="260"/>
      <c r="G105" s="260"/>
      <c r="H105" s="251"/>
      <c r="J105" s="14"/>
    </row>
    <row r="106" spans="1:10" x14ac:dyDescent="0.2">
      <c r="A106" s="249"/>
      <c r="B106" s="249"/>
      <c r="C106" s="250" t="s">
        <v>165</v>
      </c>
      <c r="D106" s="249"/>
      <c r="E106" s="249"/>
      <c r="F106" s="260"/>
      <c r="G106" s="260"/>
      <c r="H106" s="251"/>
      <c r="J106" s="14"/>
    </row>
    <row r="107" spans="1:10" x14ac:dyDescent="0.2">
      <c r="A107" s="249"/>
      <c r="B107" s="249"/>
      <c r="C107" s="250" t="s">
        <v>150</v>
      </c>
      <c r="D107" s="249"/>
      <c r="E107" s="249" t="s">
        <v>151</v>
      </c>
      <c r="F107" s="261" t="s">
        <v>153</v>
      </c>
      <c r="G107" s="258">
        <v>0</v>
      </c>
      <c r="H107" s="251"/>
      <c r="J107" s="14"/>
    </row>
    <row r="108" spans="1:10" x14ac:dyDescent="0.2">
      <c r="A108" s="249"/>
      <c r="B108" s="249"/>
      <c r="C108" s="259"/>
      <c r="D108" s="249"/>
      <c r="E108" s="249"/>
      <c r="F108" s="260"/>
      <c r="G108" s="260"/>
      <c r="H108" s="251"/>
      <c r="J108" s="14"/>
    </row>
    <row r="109" spans="1:10" x14ac:dyDescent="0.2">
      <c r="A109" s="249"/>
      <c r="B109" s="249"/>
      <c r="C109" s="250" t="s">
        <v>166</v>
      </c>
      <c r="D109" s="249"/>
      <c r="E109" s="249"/>
      <c r="F109" s="260"/>
      <c r="G109" s="260"/>
      <c r="H109" s="251"/>
      <c r="J109" s="14"/>
    </row>
    <row r="110" spans="1:10" x14ac:dyDescent="0.2">
      <c r="A110" s="249"/>
      <c r="B110" s="249"/>
      <c r="C110" s="250" t="s">
        <v>150</v>
      </c>
      <c r="D110" s="249"/>
      <c r="E110" s="249" t="s">
        <v>151</v>
      </c>
      <c r="F110" s="261" t="s">
        <v>153</v>
      </c>
      <c r="G110" s="258">
        <v>0</v>
      </c>
      <c r="H110" s="251"/>
      <c r="J110" s="14"/>
    </row>
    <row r="111" spans="1:10" x14ac:dyDescent="0.2">
      <c r="A111" s="249"/>
      <c r="B111" s="249"/>
      <c r="C111" s="259"/>
      <c r="D111" s="249"/>
      <c r="E111" s="249"/>
      <c r="F111" s="260"/>
      <c r="G111" s="260"/>
      <c r="H111" s="251"/>
      <c r="J111" s="14"/>
    </row>
    <row r="112" spans="1:10" x14ac:dyDescent="0.2">
      <c r="A112" s="249"/>
      <c r="B112" s="249"/>
      <c r="C112" s="250" t="s">
        <v>167</v>
      </c>
      <c r="D112" s="249"/>
      <c r="E112" s="249"/>
      <c r="F112" s="260"/>
      <c r="G112" s="260"/>
      <c r="H112" s="251"/>
      <c r="J112" s="14"/>
    </row>
    <row r="113" spans="1:10" x14ac:dyDescent="0.2">
      <c r="A113" s="249"/>
      <c r="B113" s="249"/>
      <c r="C113" s="250" t="s">
        <v>150</v>
      </c>
      <c r="D113" s="249"/>
      <c r="E113" s="249" t="s">
        <v>151</v>
      </c>
      <c r="F113" s="261" t="s">
        <v>153</v>
      </c>
      <c r="G113" s="258">
        <v>0</v>
      </c>
      <c r="H113" s="251"/>
      <c r="J113" s="14"/>
    </row>
    <row r="114" spans="1:10" x14ac:dyDescent="0.2">
      <c r="A114" s="249"/>
      <c r="B114" s="249"/>
      <c r="C114" s="259"/>
      <c r="D114" s="249"/>
      <c r="E114" s="249"/>
      <c r="F114" s="260"/>
      <c r="G114" s="260"/>
      <c r="H114" s="251"/>
      <c r="J114" s="14"/>
    </row>
    <row r="115" spans="1:10" x14ac:dyDescent="0.2">
      <c r="A115" s="249"/>
      <c r="B115" s="249"/>
      <c r="C115" s="250" t="s">
        <v>168</v>
      </c>
      <c r="D115" s="249"/>
      <c r="E115" s="249"/>
      <c r="F115" s="260"/>
      <c r="G115" s="260"/>
      <c r="H115" s="251"/>
      <c r="J115" s="14"/>
    </row>
    <row r="116" spans="1:10" x14ac:dyDescent="0.2">
      <c r="A116" s="252">
        <v>1</v>
      </c>
      <c r="B116" s="253"/>
      <c r="C116" s="253" t="s">
        <v>169</v>
      </c>
      <c r="D116" s="253"/>
      <c r="E116" s="262"/>
      <c r="F116" s="255">
        <v>138.54311569999999</v>
      </c>
      <c r="G116" s="256">
        <v>8.7799000000000004E-4</v>
      </c>
      <c r="H116" s="176">
        <v>6.6416448321270405</v>
      </c>
      <c r="J116" s="14"/>
    </row>
    <row r="117" spans="1:10" x14ac:dyDescent="0.2">
      <c r="A117" s="249"/>
      <c r="B117" s="249"/>
      <c r="C117" s="250" t="s">
        <v>150</v>
      </c>
      <c r="D117" s="249"/>
      <c r="E117" s="249" t="s">
        <v>151</v>
      </c>
      <c r="F117" s="257">
        <v>138.54311569999999</v>
      </c>
      <c r="G117" s="258">
        <v>8.7799000000000004E-4</v>
      </c>
      <c r="H117" s="251"/>
      <c r="J117" s="14"/>
    </row>
    <row r="118" spans="1:10" x14ac:dyDescent="0.2">
      <c r="A118" s="249"/>
      <c r="B118" s="249"/>
      <c r="C118" s="259"/>
      <c r="D118" s="249"/>
      <c r="E118" s="249"/>
      <c r="F118" s="260"/>
      <c r="G118" s="260"/>
      <c r="H118" s="251"/>
      <c r="J118" s="14"/>
    </row>
    <row r="119" spans="1:10" x14ac:dyDescent="0.2">
      <c r="A119" s="249"/>
      <c r="B119" s="249"/>
      <c r="C119" s="250" t="s">
        <v>170</v>
      </c>
      <c r="D119" s="249"/>
      <c r="E119" s="249"/>
      <c r="F119" s="257">
        <v>138.54311569999999</v>
      </c>
      <c r="G119" s="258">
        <v>8.7799000000000004E-4</v>
      </c>
      <c r="H119" s="251"/>
      <c r="J119" s="14"/>
    </row>
    <row r="120" spans="1:10" x14ac:dyDescent="0.2">
      <c r="A120" s="249"/>
      <c r="B120" s="249"/>
      <c r="C120" s="260"/>
      <c r="D120" s="249"/>
      <c r="E120" s="249"/>
      <c r="F120" s="249"/>
      <c r="G120" s="249"/>
      <c r="H120" s="251"/>
      <c r="J120" s="14"/>
    </row>
    <row r="121" spans="1:10" x14ac:dyDescent="0.2">
      <c r="A121" s="249"/>
      <c r="B121" s="249"/>
      <c r="C121" s="250" t="s">
        <v>171</v>
      </c>
      <c r="D121" s="249"/>
      <c r="E121" s="249"/>
      <c r="F121" s="249"/>
      <c r="G121" s="249"/>
      <c r="H121" s="251"/>
      <c r="J121" s="14"/>
    </row>
    <row r="122" spans="1:10" x14ac:dyDescent="0.2">
      <c r="A122" s="249"/>
      <c r="B122" s="249"/>
      <c r="C122" s="250" t="s">
        <v>172</v>
      </c>
      <c r="D122" s="249"/>
      <c r="E122" s="249"/>
      <c r="F122" s="249"/>
      <c r="G122" s="249"/>
      <c r="H122" s="251"/>
      <c r="J122" s="14"/>
    </row>
    <row r="123" spans="1:10" x14ac:dyDescent="0.2">
      <c r="A123" s="249"/>
      <c r="B123" s="249"/>
      <c r="C123" s="250" t="s">
        <v>150</v>
      </c>
      <c r="D123" s="249"/>
      <c r="E123" s="249" t="s">
        <v>151</v>
      </c>
      <c r="F123" s="261" t="s">
        <v>153</v>
      </c>
      <c r="G123" s="258">
        <v>0</v>
      </c>
      <c r="H123" s="251"/>
      <c r="J123" s="14"/>
    </row>
    <row r="124" spans="1:10" x14ac:dyDescent="0.2">
      <c r="A124" s="249"/>
      <c r="B124" s="249"/>
      <c r="C124" s="259"/>
      <c r="D124" s="249"/>
      <c r="E124" s="249"/>
      <c r="F124" s="260"/>
      <c r="G124" s="260"/>
      <c r="H124" s="251"/>
      <c r="J124" s="14"/>
    </row>
    <row r="125" spans="1:10" x14ac:dyDescent="0.2">
      <c r="A125" s="249"/>
      <c r="B125" s="249"/>
      <c r="C125" s="250" t="s">
        <v>175</v>
      </c>
      <c r="D125" s="249"/>
      <c r="E125" s="249"/>
      <c r="F125" s="249"/>
      <c r="G125" s="249"/>
      <c r="H125" s="251"/>
      <c r="J125" s="14"/>
    </row>
    <row r="126" spans="1:10" x14ac:dyDescent="0.2">
      <c r="A126" s="249"/>
      <c r="B126" s="249"/>
      <c r="C126" s="250" t="s">
        <v>176</v>
      </c>
      <c r="D126" s="249"/>
      <c r="E126" s="249"/>
      <c r="F126" s="249"/>
      <c r="G126" s="249"/>
      <c r="H126" s="251"/>
      <c r="J126" s="14"/>
    </row>
    <row r="127" spans="1:10" x14ac:dyDescent="0.2">
      <c r="A127" s="249"/>
      <c r="B127" s="249"/>
      <c r="C127" s="250" t="s">
        <v>150</v>
      </c>
      <c r="D127" s="249"/>
      <c r="E127" s="249" t="s">
        <v>151</v>
      </c>
      <c r="F127" s="261" t="s">
        <v>153</v>
      </c>
      <c r="G127" s="258">
        <v>0</v>
      </c>
      <c r="H127" s="251"/>
      <c r="J127" s="14"/>
    </row>
    <row r="128" spans="1:10" x14ac:dyDescent="0.2">
      <c r="A128" s="249"/>
      <c r="B128" s="249"/>
      <c r="C128" s="259"/>
      <c r="D128" s="249"/>
      <c r="E128" s="249"/>
      <c r="F128" s="260"/>
      <c r="G128" s="260"/>
      <c r="H128" s="251"/>
      <c r="J128" s="14"/>
    </row>
    <row r="129" spans="1:17" ht="25.5" x14ac:dyDescent="0.2">
      <c r="A129" s="249"/>
      <c r="B129" s="249"/>
      <c r="C129" s="250" t="s">
        <v>177</v>
      </c>
      <c r="D129" s="249"/>
      <c r="E129" s="249"/>
      <c r="F129" s="260"/>
      <c r="G129" s="260"/>
      <c r="H129" s="251"/>
      <c r="J129" s="14"/>
    </row>
    <row r="130" spans="1:17" x14ac:dyDescent="0.2">
      <c r="A130" s="249"/>
      <c r="B130" s="249"/>
      <c r="C130" s="250" t="s">
        <v>150</v>
      </c>
      <c r="D130" s="249"/>
      <c r="E130" s="249" t="s">
        <v>151</v>
      </c>
      <c r="F130" s="261" t="s">
        <v>153</v>
      </c>
      <c r="G130" s="258">
        <v>0</v>
      </c>
      <c r="H130" s="251"/>
      <c r="J130" s="14"/>
    </row>
    <row r="131" spans="1:17" x14ac:dyDescent="0.2">
      <c r="A131" s="249"/>
      <c r="B131" s="253"/>
      <c r="C131" s="253"/>
      <c r="D131" s="250"/>
      <c r="E131" s="249"/>
      <c r="F131" s="253"/>
      <c r="G131" s="262"/>
      <c r="H131" s="251"/>
      <c r="J131" s="14"/>
    </row>
    <row r="132" spans="1:17" x14ac:dyDescent="0.2">
      <c r="A132" s="262"/>
      <c r="B132" s="253"/>
      <c r="C132" s="253" t="s">
        <v>178</v>
      </c>
      <c r="D132" s="253"/>
      <c r="E132" s="262"/>
      <c r="F132" s="255">
        <v>1161.7483939399999</v>
      </c>
      <c r="G132" s="256">
        <v>7.3623400000000002E-3</v>
      </c>
      <c r="H132" s="251"/>
      <c r="J132" s="14"/>
    </row>
    <row r="133" spans="1:17" x14ac:dyDescent="0.2">
      <c r="A133" s="259"/>
      <c r="B133" s="259"/>
      <c r="C133" s="250" t="s">
        <v>179</v>
      </c>
      <c r="D133" s="260"/>
      <c r="E133" s="260"/>
      <c r="F133" s="257">
        <v>157796.11573163999</v>
      </c>
      <c r="G133" s="263">
        <v>1.00000003</v>
      </c>
      <c r="H133" s="251"/>
      <c r="J133" s="14"/>
    </row>
    <row r="134" spans="1:17" ht="14.1" customHeight="1" x14ac:dyDescent="0.2">
      <c r="A134" s="13"/>
      <c r="B134" s="13"/>
      <c r="C134" s="13"/>
      <c r="D134" s="179"/>
      <c r="E134" s="179"/>
      <c r="F134" s="179"/>
      <c r="G134" s="179"/>
      <c r="J134" s="14"/>
    </row>
    <row r="135" spans="1:17" ht="12.75" customHeight="1" x14ac:dyDescent="0.2">
      <c r="A135" s="13"/>
      <c r="B135" s="270" t="s">
        <v>869</v>
      </c>
      <c r="C135" s="270"/>
      <c r="D135" s="270"/>
      <c r="E135" s="270"/>
      <c r="F135" s="270"/>
      <c r="G135" s="270"/>
      <c r="H135" s="270"/>
      <c r="J135" s="14"/>
    </row>
    <row r="136" spans="1:17" ht="14.1" customHeight="1" x14ac:dyDescent="0.2">
      <c r="A136" s="13"/>
      <c r="B136" s="270" t="s">
        <v>870</v>
      </c>
      <c r="C136" s="270"/>
      <c r="D136" s="270"/>
      <c r="E136" s="270"/>
      <c r="F136" s="270"/>
      <c r="G136" s="270"/>
      <c r="H136" s="270"/>
      <c r="J136" s="14"/>
    </row>
    <row r="137" spans="1:17" ht="17.100000000000001" customHeight="1" x14ac:dyDescent="0.2">
      <c r="A137" s="13"/>
      <c r="B137" s="270" t="s">
        <v>871</v>
      </c>
      <c r="C137" s="270"/>
      <c r="D137" s="270"/>
      <c r="E137" s="270"/>
      <c r="F137" s="270"/>
      <c r="G137" s="270"/>
      <c r="H137" s="270"/>
      <c r="J137" s="14"/>
    </row>
    <row r="138" spans="1:17" s="16" customFormat="1" ht="66.75" customHeight="1" x14ac:dyDescent="0.25">
      <c r="A138" s="15"/>
      <c r="B138" s="271" t="s">
        <v>872</v>
      </c>
      <c r="C138" s="271"/>
      <c r="D138" s="271"/>
      <c r="E138" s="271"/>
      <c r="F138" s="271"/>
      <c r="G138" s="271"/>
      <c r="H138" s="271"/>
      <c r="I138"/>
      <c r="J138" s="14"/>
      <c r="K138"/>
      <c r="L138"/>
      <c r="M138"/>
      <c r="N138"/>
      <c r="O138"/>
      <c r="P138"/>
      <c r="Q138"/>
    </row>
    <row r="139" spans="1:17" ht="12.75" customHeight="1" x14ac:dyDescent="0.2">
      <c r="A139" s="13"/>
      <c r="B139" s="270" t="s">
        <v>873</v>
      </c>
      <c r="C139" s="270"/>
      <c r="D139" s="270"/>
      <c r="E139" s="270"/>
      <c r="F139" s="270"/>
      <c r="G139" s="270"/>
      <c r="H139" s="270"/>
      <c r="J139" s="14"/>
    </row>
    <row r="140" spans="1:17" ht="14.1" customHeight="1" x14ac:dyDescent="0.2">
      <c r="A140" s="13"/>
      <c r="B140" s="13"/>
      <c r="C140" s="13"/>
      <c r="D140" s="179"/>
      <c r="E140" s="179"/>
      <c r="F140" s="179"/>
      <c r="G140" s="179"/>
      <c r="J140" s="14"/>
    </row>
    <row r="141" spans="1:17" ht="14.1" customHeight="1" x14ac:dyDescent="0.2">
      <c r="A141" s="13"/>
      <c r="B141" s="279" t="s">
        <v>180</v>
      </c>
      <c r="C141" s="280"/>
      <c r="D141" s="281"/>
      <c r="E141" s="188"/>
      <c r="F141" s="179"/>
      <c r="G141" s="179"/>
      <c r="J141" s="14"/>
    </row>
    <row r="142" spans="1:17" ht="29.1" customHeight="1" x14ac:dyDescent="0.2">
      <c r="A142" s="13"/>
      <c r="B142" s="265" t="s">
        <v>181</v>
      </c>
      <c r="C142" s="266"/>
      <c r="D142" s="180" t="s">
        <v>182</v>
      </c>
      <c r="E142" s="188"/>
      <c r="F142" s="179"/>
      <c r="G142" s="179"/>
      <c r="J142" s="14"/>
    </row>
    <row r="143" spans="1:17" ht="17.100000000000001" customHeight="1" x14ac:dyDescent="0.2">
      <c r="A143" s="13"/>
      <c r="B143" s="265" t="s">
        <v>183</v>
      </c>
      <c r="C143" s="266"/>
      <c r="D143" s="180" t="s">
        <v>182</v>
      </c>
      <c r="E143" s="188"/>
      <c r="F143" s="179"/>
      <c r="G143" s="179"/>
      <c r="J143" s="14"/>
    </row>
    <row r="144" spans="1:17" ht="17.100000000000001" customHeight="1" x14ac:dyDescent="0.2">
      <c r="A144" s="13"/>
      <c r="B144" s="265" t="s">
        <v>184</v>
      </c>
      <c r="C144" s="266"/>
      <c r="D144" s="181" t="s">
        <v>151</v>
      </c>
      <c r="E144" s="188"/>
      <c r="F144" s="179"/>
      <c r="G144" s="179"/>
      <c r="J144" s="14"/>
    </row>
    <row r="145" spans="1:10" x14ac:dyDescent="0.2">
      <c r="A145" s="17"/>
      <c r="B145" s="18" t="s">
        <v>151</v>
      </c>
      <c r="C145" s="18" t="s">
        <v>874</v>
      </c>
      <c r="D145" s="18" t="s">
        <v>185</v>
      </c>
      <c r="E145" s="17"/>
      <c r="F145" s="17"/>
      <c r="G145" s="17"/>
      <c r="H145" s="17"/>
      <c r="J145" s="14"/>
    </row>
    <row r="146" spans="1:10" ht="18" customHeight="1" x14ac:dyDescent="0.2">
      <c r="A146" s="17"/>
      <c r="B146" s="182" t="s">
        <v>186</v>
      </c>
      <c r="C146" s="18" t="s">
        <v>187</v>
      </c>
      <c r="D146" s="18" t="s">
        <v>188</v>
      </c>
      <c r="E146" s="17"/>
      <c r="F146" s="17"/>
      <c r="G146" s="17"/>
      <c r="J146" s="14"/>
    </row>
    <row r="147" spans="1:10" ht="17.100000000000001" customHeight="1" x14ac:dyDescent="0.2">
      <c r="A147" s="17"/>
      <c r="B147" s="183" t="s">
        <v>189</v>
      </c>
      <c r="C147" s="184">
        <v>208.64709999999999</v>
      </c>
      <c r="D147" s="184">
        <v>208.71709999999999</v>
      </c>
      <c r="E147" s="17"/>
      <c r="F147" s="159"/>
      <c r="G147" s="189"/>
      <c r="J147" s="14"/>
    </row>
    <row r="148" spans="1:10" ht="17.100000000000001" customHeight="1" x14ac:dyDescent="0.2">
      <c r="A148" s="17"/>
      <c r="B148" s="183" t="s">
        <v>875</v>
      </c>
      <c r="C148" s="184">
        <v>19.110800000000001</v>
      </c>
      <c r="D148" s="184">
        <v>19.1172</v>
      </c>
      <c r="E148" s="17"/>
      <c r="F148" s="159"/>
      <c r="G148" s="189"/>
      <c r="J148" s="14"/>
    </row>
    <row r="149" spans="1:10" ht="17.100000000000001" customHeight="1" x14ac:dyDescent="0.2">
      <c r="A149" s="17"/>
      <c r="B149" s="183" t="s">
        <v>191</v>
      </c>
      <c r="C149" s="184">
        <v>198.26089999999999</v>
      </c>
      <c r="D149" s="184">
        <v>198.23310000000001</v>
      </c>
      <c r="E149" s="17"/>
      <c r="F149" s="159"/>
      <c r="G149" s="189"/>
      <c r="J149" s="14"/>
    </row>
    <row r="150" spans="1:10" ht="17.100000000000001" customHeight="1" x14ac:dyDescent="0.2">
      <c r="A150" s="17"/>
      <c r="B150" s="183" t="s">
        <v>876</v>
      </c>
      <c r="C150" s="184">
        <v>15.8329</v>
      </c>
      <c r="D150" s="184">
        <v>15.8307</v>
      </c>
      <c r="E150" s="17"/>
      <c r="F150" s="159"/>
      <c r="G150" s="189"/>
      <c r="J150" s="14"/>
    </row>
    <row r="151" spans="1:10" ht="14.1" customHeight="1" x14ac:dyDescent="0.2">
      <c r="A151" s="17"/>
      <c r="B151" s="17"/>
      <c r="C151" s="17"/>
      <c r="D151" s="17"/>
      <c r="E151" s="17"/>
      <c r="F151" s="17"/>
      <c r="G151" s="17"/>
      <c r="J151" s="14"/>
    </row>
    <row r="152" spans="1:10" ht="17.100000000000001" customHeight="1" x14ac:dyDescent="0.2">
      <c r="A152" s="17"/>
      <c r="B152" s="265" t="s">
        <v>877</v>
      </c>
      <c r="C152" s="266"/>
      <c r="D152" s="180" t="s">
        <v>182</v>
      </c>
      <c r="E152" s="17"/>
      <c r="F152" s="17"/>
      <c r="G152" s="17"/>
      <c r="J152" s="14"/>
    </row>
    <row r="153" spans="1:10" ht="14.1" customHeight="1" x14ac:dyDescent="0.2">
      <c r="A153" s="17"/>
      <c r="B153" s="159"/>
      <c r="C153" s="159"/>
      <c r="D153" s="17"/>
      <c r="E153" s="17"/>
      <c r="F153" s="17"/>
      <c r="G153" s="17"/>
      <c r="J153" s="14"/>
    </row>
    <row r="154" spans="1:10" ht="29.1" customHeight="1" x14ac:dyDescent="0.2">
      <c r="A154" s="17"/>
      <c r="B154" s="265" t="s">
        <v>194</v>
      </c>
      <c r="C154" s="266"/>
      <c r="D154" s="180" t="s">
        <v>182</v>
      </c>
      <c r="E154" s="190"/>
      <c r="F154" s="17"/>
      <c r="G154" s="17"/>
      <c r="J154" s="14"/>
    </row>
    <row r="155" spans="1:10" ht="29.1" customHeight="1" x14ac:dyDescent="0.2">
      <c r="A155" s="17"/>
      <c r="B155" s="265" t="s">
        <v>195</v>
      </c>
      <c r="C155" s="266"/>
      <c r="D155" s="180" t="s">
        <v>182</v>
      </c>
      <c r="E155" s="190"/>
      <c r="F155" s="17"/>
      <c r="G155" s="17"/>
      <c r="J155" s="14"/>
    </row>
    <row r="156" spans="1:10" ht="17.100000000000001" customHeight="1" x14ac:dyDescent="0.2">
      <c r="A156" s="17"/>
      <c r="B156" s="265" t="s">
        <v>196</v>
      </c>
      <c r="C156" s="266"/>
      <c r="D156" s="180" t="s">
        <v>182</v>
      </c>
      <c r="E156" s="190"/>
      <c r="F156" s="17"/>
      <c r="G156" s="17"/>
      <c r="J156" s="14"/>
    </row>
    <row r="157" spans="1:10" ht="17.100000000000001" customHeight="1" x14ac:dyDescent="0.2">
      <c r="A157" s="17"/>
      <c r="B157" s="265" t="s">
        <v>197</v>
      </c>
      <c r="C157" s="266"/>
      <c r="D157" s="185">
        <v>0.13912497904564014</v>
      </c>
      <c r="E157" s="17"/>
      <c r="F157" s="159"/>
      <c r="G157" s="189"/>
      <c r="J157" s="14"/>
    </row>
  </sheetData>
  <mergeCells count="17">
    <mergeCell ref="A1:H1"/>
    <mergeCell ref="A2:H2"/>
    <mergeCell ref="A3:H3"/>
    <mergeCell ref="B143:C143"/>
    <mergeCell ref="B144:C144"/>
    <mergeCell ref="B141:D141"/>
    <mergeCell ref="B142:C142"/>
    <mergeCell ref="B135:H135"/>
    <mergeCell ref="B136:H136"/>
    <mergeCell ref="B137:H137"/>
    <mergeCell ref="B138:H138"/>
    <mergeCell ref="B139:H139"/>
    <mergeCell ref="B157:C157"/>
    <mergeCell ref="B152:C152"/>
    <mergeCell ref="B154:C154"/>
    <mergeCell ref="B155:C155"/>
    <mergeCell ref="B156:C156"/>
  </mergeCells>
  <hyperlinks>
    <hyperlink ref="I1" location="Index!B26" display="Index" xr:uid="{C6015773-A938-4C4E-A2F7-5450D88BB3B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917D0-4957-4312-922B-A6630C2A7F99}">
  <sheetPr>
    <outlinePr summaryBelow="0" summaryRight="0"/>
  </sheetPr>
  <dimension ref="A1:Q151"/>
  <sheetViews>
    <sheetView showGridLines="0" workbookViewId="0">
      <selection activeCell="A148" sqref="A1:H1048576"/>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0" width="50.7109375" customWidth="1"/>
  </cols>
  <sheetData>
    <row r="1" spans="1:10" ht="15" x14ac:dyDescent="0.2">
      <c r="A1" s="282" t="s">
        <v>0</v>
      </c>
      <c r="B1" s="282"/>
      <c r="C1" s="282"/>
      <c r="D1" s="282"/>
      <c r="E1" s="282"/>
      <c r="F1" s="282"/>
      <c r="G1" s="282"/>
      <c r="H1" s="282"/>
      <c r="I1" s="69" t="s">
        <v>1044</v>
      </c>
      <c r="J1" s="75"/>
    </row>
    <row r="2" spans="1:10" ht="15" x14ac:dyDescent="0.2">
      <c r="A2" s="282" t="s">
        <v>846</v>
      </c>
      <c r="B2" s="282"/>
      <c r="C2" s="282"/>
      <c r="D2" s="282"/>
      <c r="E2" s="282"/>
      <c r="F2" s="282"/>
      <c r="G2" s="282"/>
      <c r="H2" s="282"/>
      <c r="J2" s="61" t="s">
        <v>1045</v>
      </c>
    </row>
    <row r="3" spans="1:10" ht="15" x14ac:dyDescent="0.2">
      <c r="A3" s="282" t="s">
        <v>863</v>
      </c>
      <c r="B3" s="282"/>
      <c r="C3" s="282"/>
      <c r="D3" s="282"/>
      <c r="E3" s="282"/>
      <c r="F3" s="282"/>
      <c r="G3" s="282"/>
      <c r="H3" s="282"/>
      <c r="J3" s="75"/>
    </row>
    <row r="4" spans="1:10" s="8" customFormat="1" ht="30" x14ac:dyDescent="0.2">
      <c r="A4" s="162" t="s">
        <v>2</v>
      </c>
      <c r="B4" s="162" t="s">
        <v>3</v>
      </c>
      <c r="C4" s="10" t="s">
        <v>4</v>
      </c>
      <c r="D4" s="10" t="s">
        <v>865</v>
      </c>
      <c r="E4" s="162" t="s">
        <v>5</v>
      </c>
      <c r="F4" s="10" t="s">
        <v>866</v>
      </c>
      <c r="G4" s="162" t="s">
        <v>6</v>
      </c>
      <c r="H4" s="10" t="s">
        <v>864</v>
      </c>
      <c r="J4" s="76"/>
    </row>
    <row r="5" spans="1:10" x14ac:dyDescent="0.2">
      <c r="A5" s="163"/>
      <c r="B5" s="163"/>
      <c r="C5" s="164" t="s">
        <v>7</v>
      </c>
      <c r="D5" s="163"/>
      <c r="E5" s="163"/>
      <c r="F5" s="163"/>
      <c r="G5" s="163"/>
      <c r="H5" s="12"/>
      <c r="J5" s="75"/>
    </row>
    <row r="6" spans="1:10" ht="25.5" x14ac:dyDescent="0.2">
      <c r="A6" s="163"/>
      <c r="B6" s="163"/>
      <c r="C6" s="164" t="s">
        <v>8</v>
      </c>
      <c r="D6" s="163"/>
      <c r="E6" s="163"/>
      <c r="F6" s="163"/>
      <c r="G6" s="163"/>
      <c r="H6" s="12"/>
      <c r="J6" s="75"/>
    </row>
    <row r="7" spans="1:10" x14ac:dyDescent="0.2">
      <c r="A7" s="165">
        <v>1</v>
      </c>
      <c r="B7" s="166" t="s">
        <v>336</v>
      </c>
      <c r="C7" s="166" t="s">
        <v>337</v>
      </c>
      <c r="D7" s="166" t="s">
        <v>47</v>
      </c>
      <c r="E7" s="167">
        <v>1839000</v>
      </c>
      <c r="F7" s="168">
        <v>28165.2045</v>
      </c>
      <c r="G7" s="169">
        <v>8.3411869999999999E-2</v>
      </c>
      <c r="H7" s="168"/>
      <c r="J7" s="75"/>
    </row>
    <row r="8" spans="1:10" x14ac:dyDescent="0.2">
      <c r="A8" s="165">
        <v>2</v>
      </c>
      <c r="B8" s="166" t="s">
        <v>12</v>
      </c>
      <c r="C8" s="166" t="s">
        <v>13</v>
      </c>
      <c r="D8" s="166" t="s">
        <v>14</v>
      </c>
      <c r="E8" s="167">
        <v>983000</v>
      </c>
      <c r="F8" s="168">
        <v>28121.664000000001</v>
      </c>
      <c r="G8" s="169">
        <v>8.3282930000000005E-2</v>
      </c>
      <c r="H8" s="168"/>
      <c r="J8" s="75"/>
    </row>
    <row r="9" spans="1:10" x14ac:dyDescent="0.2">
      <c r="A9" s="165">
        <v>3</v>
      </c>
      <c r="B9" s="166" t="s">
        <v>45</v>
      </c>
      <c r="C9" s="166" t="s">
        <v>46</v>
      </c>
      <c r="D9" s="166" t="s">
        <v>47</v>
      </c>
      <c r="E9" s="167">
        <v>2485000</v>
      </c>
      <c r="F9" s="168">
        <v>27858.092499999999</v>
      </c>
      <c r="G9" s="169">
        <v>8.2502350000000002E-2</v>
      </c>
      <c r="H9" s="168"/>
      <c r="J9" s="75"/>
    </row>
    <row r="10" spans="1:10" x14ac:dyDescent="0.2">
      <c r="A10" s="165">
        <v>4</v>
      </c>
      <c r="B10" s="166" t="s">
        <v>9</v>
      </c>
      <c r="C10" s="166" t="s">
        <v>10</v>
      </c>
      <c r="D10" s="166" t="s">
        <v>11</v>
      </c>
      <c r="E10" s="167">
        <v>555000</v>
      </c>
      <c r="F10" s="168">
        <v>20364.615000000002</v>
      </c>
      <c r="G10" s="169">
        <v>6.0310250000000003E-2</v>
      </c>
      <c r="H10" s="168"/>
      <c r="J10" s="75"/>
    </row>
    <row r="11" spans="1:10" x14ac:dyDescent="0.2">
      <c r="A11" s="165">
        <v>5</v>
      </c>
      <c r="B11" s="166" t="s">
        <v>342</v>
      </c>
      <c r="C11" s="166" t="s">
        <v>343</v>
      </c>
      <c r="D11" s="166" t="s">
        <v>233</v>
      </c>
      <c r="E11" s="167">
        <v>1205000</v>
      </c>
      <c r="F11" s="168">
        <v>16953.145</v>
      </c>
      <c r="G11" s="169">
        <v>5.0207109999999999E-2</v>
      </c>
      <c r="H11" s="168"/>
      <c r="J11" s="75"/>
    </row>
    <row r="12" spans="1:10" ht="15" x14ac:dyDescent="0.2">
      <c r="A12" s="165">
        <v>6</v>
      </c>
      <c r="B12" s="166" t="s">
        <v>62</v>
      </c>
      <c r="C12" s="166" t="s">
        <v>63</v>
      </c>
      <c r="D12" s="166" t="s">
        <v>47</v>
      </c>
      <c r="E12" s="167">
        <v>1798000</v>
      </c>
      <c r="F12" s="168">
        <v>14929.692999999999</v>
      </c>
      <c r="G12" s="169">
        <v>4.4214610000000001E-2</v>
      </c>
      <c r="H12" s="168"/>
      <c r="J12" s="62"/>
    </row>
    <row r="13" spans="1:10" x14ac:dyDescent="0.2">
      <c r="A13" s="165">
        <v>7</v>
      </c>
      <c r="B13" s="166" t="s">
        <v>340</v>
      </c>
      <c r="C13" s="166" t="s">
        <v>341</v>
      </c>
      <c r="D13" s="166" t="s">
        <v>47</v>
      </c>
      <c r="E13" s="167">
        <v>1165000</v>
      </c>
      <c r="F13" s="168">
        <v>13539.047500000001</v>
      </c>
      <c r="G13" s="169">
        <v>4.0096189999999997E-2</v>
      </c>
      <c r="H13" s="168"/>
      <c r="J13" s="14"/>
    </row>
    <row r="14" spans="1:10" x14ac:dyDescent="0.2">
      <c r="A14" s="165">
        <v>8</v>
      </c>
      <c r="B14" s="166" t="s">
        <v>15</v>
      </c>
      <c r="C14" s="166" t="s">
        <v>16</v>
      </c>
      <c r="D14" s="166" t="s">
        <v>17</v>
      </c>
      <c r="E14" s="167">
        <v>977000</v>
      </c>
      <c r="F14" s="168">
        <v>13411.7675</v>
      </c>
      <c r="G14" s="169">
        <v>3.9719240000000003E-2</v>
      </c>
      <c r="H14" s="168"/>
      <c r="J14" s="14" t="s">
        <v>1070</v>
      </c>
    </row>
    <row r="15" spans="1:10" ht="25.5" x14ac:dyDescent="0.2">
      <c r="A15" s="165">
        <v>9</v>
      </c>
      <c r="B15" s="166" t="s">
        <v>351</v>
      </c>
      <c r="C15" s="166" t="s">
        <v>352</v>
      </c>
      <c r="D15" s="166" t="s">
        <v>213</v>
      </c>
      <c r="E15" s="167">
        <v>662000</v>
      </c>
      <c r="F15" s="168">
        <v>9663.8760000000002</v>
      </c>
      <c r="G15" s="169">
        <v>2.8619780000000001E-2</v>
      </c>
      <c r="H15" s="168"/>
      <c r="J15" s="75"/>
    </row>
    <row r="16" spans="1:10" x14ac:dyDescent="0.2">
      <c r="A16" s="165">
        <v>10</v>
      </c>
      <c r="B16" s="166" t="s">
        <v>582</v>
      </c>
      <c r="C16" s="166" t="s">
        <v>583</v>
      </c>
      <c r="D16" s="166" t="s">
        <v>277</v>
      </c>
      <c r="E16" s="167">
        <v>66000</v>
      </c>
      <c r="F16" s="168">
        <v>8183.5379999999996</v>
      </c>
      <c r="G16" s="169">
        <v>2.423573E-2</v>
      </c>
      <c r="H16" s="168"/>
      <c r="J16" s="75"/>
    </row>
    <row r="17" spans="1:10" x14ac:dyDescent="0.2">
      <c r="A17" s="165">
        <v>11</v>
      </c>
      <c r="B17" s="166" t="s">
        <v>484</v>
      </c>
      <c r="C17" s="166" t="s">
        <v>1180</v>
      </c>
      <c r="D17" s="166" t="s">
        <v>277</v>
      </c>
      <c r="E17" s="167">
        <v>1312000</v>
      </c>
      <c r="F17" s="168">
        <v>8114.0640000000003</v>
      </c>
      <c r="G17" s="169">
        <v>2.4029979999999999E-2</v>
      </c>
      <c r="H17" s="168"/>
      <c r="J17" s="75"/>
    </row>
    <row r="18" spans="1:10" x14ac:dyDescent="0.2">
      <c r="A18" s="165">
        <v>12</v>
      </c>
      <c r="B18" s="166" t="s">
        <v>344</v>
      </c>
      <c r="C18" s="166" t="s">
        <v>345</v>
      </c>
      <c r="D18" s="166" t="s">
        <v>233</v>
      </c>
      <c r="E18" s="167">
        <v>203752</v>
      </c>
      <c r="F18" s="168">
        <v>7479.6340440000004</v>
      </c>
      <c r="G18" s="169">
        <v>2.21511E-2</v>
      </c>
      <c r="H18" s="168"/>
      <c r="J18" s="75"/>
    </row>
    <row r="19" spans="1:10" x14ac:dyDescent="0.2">
      <c r="A19" s="165">
        <v>13</v>
      </c>
      <c r="B19" s="166" t="s">
        <v>18</v>
      </c>
      <c r="C19" s="166" t="s">
        <v>19</v>
      </c>
      <c r="D19" s="166" t="s">
        <v>20</v>
      </c>
      <c r="E19" s="167">
        <v>1967000</v>
      </c>
      <c r="F19" s="168">
        <v>7061.53</v>
      </c>
      <c r="G19" s="169">
        <v>2.0912879999999998E-2</v>
      </c>
      <c r="H19" s="168"/>
      <c r="J19" s="75"/>
    </row>
    <row r="20" spans="1:10" x14ac:dyDescent="0.2">
      <c r="A20" s="165">
        <v>14</v>
      </c>
      <c r="B20" s="166" t="s">
        <v>349</v>
      </c>
      <c r="C20" s="166" t="s">
        <v>350</v>
      </c>
      <c r="D20" s="166" t="s">
        <v>268</v>
      </c>
      <c r="E20" s="167">
        <v>475000</v>
      </c>
      <c r="F20" s="168">
        <v>6777.3</v>
      </c>
      <c r="G20" s="169">
        <v>2.0071120000000001E-2</v>
      </c>
      <c r="H20" s="168"/>
      <c r="J20" s="75"/>
    </row>
    <row r="21" spans="1:10" x14ac:dyDescent="0.2">
      <c r="A21" s="165">
        <v>15</v>
      </c>
      <c r="B21" s="166" t="s">
        <v>89</v>
      </c>
      <c r="C21" s="166" t="s">
        <v>90</v>
      </c>
      <c r="D21" s="166" t="s">
        <v>71</v>
      </c>
      <c r="E21" s="167">
        <v>160000</v>
      </c>
      <c r="F21" s="168">
        <v>6702.48</v>
      </c>
      <c r="G21" s="169">
        <v>1.9849539999999999E-2</v>
      </c>
      <c r="H21" s="168"/>
      <c r="J21" s="75"/>
    </row>
    <row r="22" spans="1:10" ht="15" x14ac:dyDescent="0.2">
      <c r="A22" s="165">
        <v>16</v>
      </c>
      <c r="B22" s="166" t="s">
        <v>375</v>
      </c>
      <c r="C22" s="166" t="s">
        <v>376</v>
      </c>
      <c r="D22" s="166" t="s">
        <v>369</v>
      </c>
      <c r="E22" s="167">
        <v>260000</v>
      </c>
      <c r="F22" s="168">
        <v>6055.53</v>
      </c>
      <c r="G22" s="169">
        <v>1.7933589999999999E-2</v>
      </c>
      <c r="H22" s="168"/>
      <c r="J22" s="62"/>
    </row>
    <row r="23" spans="1:10" x14ac:dyDescent="0.2">
      <c r="A23" s="165">
        <v>17</v>
      </c>
      <c r="B23" s="166" t="s">
        <v>405</v>
      </c>
      <c r="C23" s="166" t="s">
        <v>406</v>
      </c>
      <c r="D23" s="166" t="s">
        <v>74</v>
      </c>
      <c r="E23" s="167">
        <v>381000</v>
      </c>
      <c r="F23" s="168">
        <v>5823.9660000000003</v>
      </c>
      <c r="G23" s="169">
        <v>1.7247800000000001E-2</v>
      </c>
      <c r="H23" s="168"/>
      <c r="J23" s="14"/>
    </row>
    <row r="24" spans="1:10" x14ac:dyDescent="0.2">
      <c r="A24" s="165">
        <v>18</v>
      </c>
      <c r="B24" s="166" t="s">
        <v>387</v>
      </c>
      <c r="C24" s="166" t="s">
        <v>388</v>
      </c>
      <c r="D24" s="166" t="s">
        <v>47</v>
      </c>
      <c r="E24" s="167">
        <v>398000</v>
      </c>
      <c r="F24" s="168">
        <v>5818.1629999999996</v>
      </c>
      <c r="G24" s="169">
        <v>1.7230619999999999E-2</v>
      </c>
      <c r="H24" s="168"/>
      <c r="J24" s="75"/>
    </row>
    <row r="25" spans="1:10" ht="25.5" x14ac:dyDescent="0.2">
      <c r="A25" s="165">
        <v>19</v>
      </c>
      <c r="B25" s="166" t="s">
        <v>491</v>
      </c>
      <c r="C25" s="166" t="s">
        <v>492</v>
      </c>
      <c r="D25" s="166" t="s">
        <v>213</v>
      </c>
      <c r="E25" s="167">
        <v>401000</v>
      </c>
      <c r="F25" s="168">
        <v>5803.2719999999999</v>
      </c>
      <c r="G25" s="169">
        <v>1.718652E-2</v>
      </c>
      <c r="H25" s="168"/>
      <c r="J25" s="14"/>
    </row>
    <row r="26" spans="1:10" ht="25.5" x14ac:dyDescent="0.2">
      <c r="A26" s="165">
        <v>20</v>
      </c>
      <c r="B26" s="166" t="s">
        <v>24</v>
      </c>
      <c r="C26" s="166" t="s">
        <v>25</v>
      </c>
      <c r="D26" s="166" t="s">
        <v>26</v>
      </c>
      <c r="E26" s="167">
        <v>50000</v>
      </c>
      <c r="F26" s="168">
        <v>4957.75</v>
      </c>
      <c r="G26" s="169">
        <v>1.4682489999999999E-2</v>
      </c>
      <c r="H26" s="168"/>
      <c r="J26" s="14" t="s">
        <v>1071</v>
      </c>
    </row>
    <row r="27" spans="1:10" ht="25.5" x14ac:dyDescent="0.2">
      <c r="A27" s="165">
        <v>21</v>
      </c>
      <c r="B27" s="166" t="s">
        <v>269</v>
      </c>
      <c r="C27" s="166" t="s">
        <v>270</v>
      </c>
      <c r="D27" s="166" t="s">
        <v>74</v>
      </c>
      <c r="E27" s="167">
        <v>348206</v>
      </c>
      <c r="F27" s="168">
        <v>4321.5846659999997</v>
      </c>
      <c r="G27" s="169">
        <v>1.2798469999999999E-2</v>
      </c>
      <c r="H27" s="168"/>
      <c r="J27" s="75"/>
    </row>
    <row r="28" spans="1:10" x14ac:dyDescent="0.2">
      <c r="A28" s="165">
        <v>22</v>
      </c>
      <c r="B28" s="166" t="s">
        <v>403</v>
      </c>
      <c r="C28" s="166" t="s">
        <v>404</v>
      </c>
      <c r="D28" s="166" t="s">
        <v>74</v>
      </c>
      <c r="E28" s="167">
        <v>63000</v>
      </c>
      <c r="F28" s="168">
        <v>4219.5510000000004</v>
      </c>
      <c r="G28" s="169">
        <v>1.249629E-2</v>
      </c>
      <c r="H28" s="168"/>
      <c r="J28" s="75"/>
    </row>
    <row r="29" spans="1:10" x14ac:dyDescent="0.2">
      <c r="A29" s="165">
        <v>23</v>
      </c>
      <c r="B29" s="166" t="s">
        <v>584</v>
      </c>
      <c r="C29" s="166" t="s">
        <v>585</v>
      </c>
      <c r="D29" s="166" t="s">
        <v>233</v>
      </c>
      <c r="E29" s="167">
        <v>337000</v>
      </c>
      <c r="F29" s="168">
        <v>4139.8765000000003</v>
      </c>
      <c r="G29" s="169">
        <v>1.226034E-2</v>
      </c>
      <c r="H29" s="168"/>
      <c r="J29" s="75"/>
    </row>
    <row r="30" spans="1:10" ht="25.5" x14ac:dyDescent="0.2">
      <c r="A30" s="165">
        <v>24</v>
      </c>
      <c r="B30" s="166" t="s">
        <v>95</v>
      </c>
      <c r="C30" s="166" t="s">
        <v>96</v>
      </c>
      <c r="D30" s="166" t="s">
        <v>97</v>
      </c>
      <c r="E30" s="167">
        <v>267000</v>
      </c>
      <c r="F30" s="168">
        <v>3837.8580000000002</v>
      </c>
      <c r="G30" s="169">
        <v>1.13659E-2</v>
      </c>
      <c r="H30" s="168"/>
      <c r="J30" s="75"/>
    </row>
    <row r="31" spans="1:10" x14ac:dyDescent="0.2">
      <c r="A31" s="165">
        <v>25</v>
      </c>
      <c r="B31" s="166" t="s">
        <v>489</v>
      </c>
      <c r="C31" s="166" t="s">
        <v>490</v>
      </c>
      <c r="D31" s="166" t="s">
        <v>233</v>
      </c>
      <c r="E31" s="167">
        <v>285965</v>
      </c>
      <c r="F31" s="168">
        <v>3786.4625649999998</v>
      </c>
      <c r="G31" s="169">
        <v>1.121369E-2</v>
      </c>
      <c r="H31" s="168"/>
      <c r="J31" s="75"/>
    </row>
    <row r="32" spans="1:10" x14ac:dyDescent="0.2">
      <c r="A32" s="165">
        <v>26</v>
      </c>
      <c r="B32" s="166" t="s">
        <v>367</v>
      </c>
      <c r="C32" s="166" t="s">
        <v>368</v>
      </c>
      <c r="D32" s="166" t="s">
        <v>369</v>
      </c>
      <c r="E32" s="167">
        <v>885000</v>
      </c>
      <c r="F32" s="168">
        <v>3774.0825</v>
      </c>
      <c r="G32" s="169">
        <v>1.1177029999999999E-2</v>
      </c>
      <c r="H32" s="168"/>
      <c r="J32" s="75"/>
    </row>
    <row r="33" spans="1:10" x14ac:dyDescent="0.2">
      <c r="A33" s="165">
        <v>27</v>
      </c>
      <c r="B33" s="166" t="s">
        <v>389</v>
      </c>
      <c r="C33" s="166" t="s">
        <v>390</v>
      </c>
      <c r="D33" s="166" t="s">
        <v>47</v>
      </c>
      <c r="E33" s="167">
        <v>220000</v>
      </c>
      <c r="F33" s="168">
        <v>3696.88</v>
      </c>
      <c r="G33" s="169">
        <v>1.0948390000000001E-2</v>
      </c>
      <c r="H33" s="168"/>
      <c r="J33" s="75"/>
    </row>
    <row r="34" spans="1:10" x14ac:dyDescent="0.2">
      <c r="A34" s="165">
        <v>28</v>
      </c>
      <c r="B34" s="166" t="s">
        <v>43</v>
      </c>
      <c r="C34" s="166" t="s">
        <v>44</v>
      </c>
      <c r="D34" s="166" t="s">
        <v>17</v>
      </c>
      <c r="E34" s="167">
        <v>319000</v>
      </c>
      <c r="F34" s="168">
        <v>3264.6460000000002</v>
      </c>
      <c r="G34" s="169">
        <v>9.6683199999999993E-3</v>
      </c>
      <c r="H34" s="168"/>
      <c r="J34" s="75"/>
    </row>
    <row r="35" spans="1:10" ht="25.5" x14ac:dyDescent="0.2">
      <c r="A35" s="165">
        <v>29</v>
      </c>
      <c r="B35" s="166" t="s">
        <v>493</v>
      </c>
      <c r="C35" s="166" t="s">
        <v>494</v>
      </c>
      <c r="D35" s="166" t="s">
        <v>495</v>
      </c>
      <c r="E35" s="167">
        <v>305000</v>
      </c>
      <c r="F35" s="168">
        <v>3233.7624999999998</v>
      </c>
      <c r="G35" s="169">
        <v>9.5768599999999995E-3</v>
      </c>
      <c r="H35" s="168"/>
      <c r="J35" s="75"/>
    </row>
    <row r="36" spans="1:10" x14ac:dyDescent="0.2">
      <c r="A36" s="165">
        <v>30</v>
      </c>
      <c r="B36" s="166" t="s">
        <v>143</v>
      </c>
      <c r="C36" s="166" t="s">
        <v>144</v>
      </c>
      <c r="D36" s="166" t="s">
        <v>102</v>
      </c>
      <c r="E36" s="167">
        <v>493000</v>
      </c>
      <c r="F36" s="168">
        <v>3209.9229999999998</v>
      </c>
      <c r="G36" s="169">
        <v>9.5062600000000008E-3</v>
      </c>
      <c r="H36" s="168"/>
      <c r="J36" s="75"/>
    </row>
    <row r="37" spans="1:10" x14ac:dyDescent="0.2">
      <c r="A37" s="165">
        <v>31</v>
      </c>
      <c r="B37" s="166" t="s">
        <v>391</v>
      </c>
      <c r="C37" s="166" t="s">
        <v>392</v>
      </c>
      <c r="D37" s="166" t="s">
        <v>66</v>
      </c>
      <c r="E37" s="167">
        <v>95000</v>
      </c>
      <c r="F37" s="168">
        <v>3079.8049999999998</v>
      </c>
      <c r="G37" s="169">
        <v>9.1209099999999994E-3</v>
      </c>
      <c r="H37" s="168"/>
      <c r="J37" s="75"/>
    </row>
    <row r="38" spans="1:10" x14ac:dyDescent="0.2">
      <c r="A38" s="165">
        <v>32</v>
      </c>
      <c r="B38" s="166" t="s">
        <v>745</v>
      </c>
      <c r="C38" s="166" t="s">
        <v>746</v>
      </c>
      <c r="D38" s="166" t="s">
        <v>66</v>
      </c>
      <c r="E38" s="167">
        <v>106000</v>
      </c>
      <c r="F38" s="168">
        <v>3054.0720000000001</v>
      </c>
      <c r="G38" s="169">
        <v>9.0446999999999993E-3</v>
      </c>
      <c r="H38" s="168"/>
      <c r="J38" s="75"/>
    </row>
    <row r="39" spans="1:10" ht="25.5" x14ac:dyDescent="0.2">
      <c r="A39" s="165">
        <v>33</v>
      </c>
      <c r="B39" s="166" t="s">
        <v>363</v>
      </c>
      <c r="C39" s="166" t="s">
        <v>364</v>
      </c>
      <c r="D39" s="166" t="s">
        <v>213</v>
      </c>
      <c r="E39" s="167">
        <v>52000</v>
      </c>
      <c r="F39" s="168">
        <v>3011.7620000000002</v>
      </c>
      <c r="G39" s="169">
        <v>8.9193999999999992E-3</v>
      </c>
      <c r="H39" s="168"/>
      <c r="J39" s="75"/>
    </row>
    <row r="40" spans="1:10" x14ac:dyDescent="0.2">
      <c r="A40" s="165">
        <v>34</v>
      </c>
      <c r="B40" s="166" t="s">
        <v>568</v>
      </c>
      <c r="C40" s="166" t="s">
        <v>569</v>
      </c>
      <c r="D40" s="166" t="s">
        <v>268</v>
      </c>
      <c r="E40" s="167">
        <v>237000</v>
      </c>
      <c r="F40" s="168">
        <v>2747.7779999999998</v>
      </c>
      <c r="G40" s="169">
        <v>8.13761E-3</v>
      </c>
      <c r="H40" s="168"/>
      <c r="J40" s="75"/>
    </row>
    <row r="41" spans="1:10" x14ac:dyDescent="0.2">
      <c r="A41" s="165">
        <v>35</v>
      </c>
      <c r="B41" s="166" t="s">
        <v>385</v>
      </c>
      <c r="C41" s="166" t="s">
        <v>386</v>
      </c>
      <c r="D41" s="166" t="s">
        <v>207</v>
      </c>
      <c r="E41" s="167">
        <v>63000</v>
      </c>
      <c r="F41" s="168">
        <v>2710.3544999999999</v>
      </c>
      <c r="G41" s="169">
        <v>8.0267700000000008E-3</v>
      </c>
      <c r="H41" s="168"/>
      <c r="J41" s="75"/>
    </row>
    <row r="42" spans="1:10" x14ac:dyDescent="0.2">
      <c r="A42" s="165">
        <v>36</v>
      </c>
      <c r="B42" s="166" t="s">
        <v>258</v>
      </c>
      <c r="C42" s="166" t="s">
        <v>259</v>
      </c>
      <c r="D42" s="166" t="s">
        <v>207</v>
      </c>
      <c r="E42" s="167">
        <v>47000</v>
      </c>
      <c r="F42" s="168">
        <v>2677.6370000000002</v>
      </c>
      <c r="G42" s="169">
        <v>7.9298800000000003E-3</v>
      </c>
      <c r="H42" s="168"/>
      <c r="J42" s="75"/>
    </row>
    <row r="43" spans="1:10" x14ac:dyDescent="0.2">
      <c r="A43" s="165">
        <v>37</v>
      </c>
      <c r="B43" s="166" t="s">
        <v>759</v>
      </c>
      <c r="C43" s="166" t="s">
        <v>760</v>
      </c>
      <c r="D43" s="166" t="s">
        <v>282</v>
      </c>
      <c r="E43" s="167">
        <v>112000</v>
      </c>
      <c r="F43" s="168">
        <v>2637.4879999999998</v>
      </c>
      <c r="G43" s="169">
        <v>7.8109800000000004E-3</v>
      </c>
      <c r="H43" s="168"/>
      <c r="J43" s="75"/>
    </row>
    <row r="44" spans="1:10" x14ac:dyDescent="0.2">
      <c r="A44" s="165">
        <v>38</v>
      </c>
      <c r="B44" s="166" t="s">
        <v>346</v>
      </c>
      <c r="C44" s="166" t="s">
        <v>347</v>
      </c>
      <c r="D44" s="166" t="s">
        <v>348</v>
      </c>
      <c r="E44" s="167">
        <v>352868</v>
      </c>
      <c r="F44" s="168">
        <v>2432.4955580000001</v>
      </c>
      <c r="G44" s="169">
        <v>7.2038900000000001E-3</v>
      </c>
      <c r="H44" s="168"/>
      <c r="J44" s="75"/>
    </row>
    <row r="45" spans="1:10" x14ac:dyDescent="0.2">
      <c r="A45" s="165">
        <v>39</v>
      </c>
      <c r="B45" s="166" t="s">
        <v>764</v>
      </c>
      <c r="C45" s="166" t="s">
        <v>765</v>
      </c>
      <c r="D45" s="166" t="s">
        <v>66</v>
      </c>
      <c r="E45" s="167">
        <v>127000</v>
      </c>
      <c r="F45" s="168">
        <v>2422.2710000000002</v>
      </c>
      <c r="G45" s="169">
        <v>7.1736100000000004E-3</v>
      </c>
      <c r="H45" s="168"/>
      <c r="J45" s="75"/>
    </row>
    <row r="46" spans="1:10" x14ac:dyDescent="0.2">
      <c r="A46" s="165">
        <v>40</v>
      </c>
      <c r="B46" s="166" t="s">
        <v>338</v>
      </c>
      <c r="C46" s="166" t="s">
        <v>339</v>
      </c>
      <c r="D46" s="166" t="s">
        <v>207</v>
      </c>
      <c r="E46" s="167">
        <v>1228000</v>
      </c>
      <c r="F46" s="168">
        <v>2199.962</v>
      </c>
      <c r="G46" s="169">
        <v>6.5152400000000003E-3</v>
      </c>
      <c r="H46" s="168"/>
      <c r="J46" s="75"/>
    </row>
    <row r="47" spans="1:10" x14ac:dyDescent="0.2">
      <c r="A47" s="165">
        <v>41</v>
      </c>
      <c r="B47" s="166" t="s">
        <v>487</v>
      </c>
      <c r="C47" s="166" t="s">
        <v>488</v>
      </c>
      <c r="D47" s="166" t="s">
        <v>247</v>
      </c>
      <c r="E47" s="167">
        <v>143000</v>
      </c>
      <c r="F47" s="168">
        <v>1982.5519999999999</v>
      </c>
      <c r="G47" s="169">
        <v>5.8713699999999999E-3</v>
      </c>
      <c r="H47" s="168"/>
      <c r="J47" s="75"/>
    </row>
    <row r="48" spans="1:10" x14ac:dyDescent="0.2">
      <c r="A48" s="165">
        <v>42</v>
      </c>
      <c r="B48" s="166" t="s">
        <v>720</v>
      </c>
      <c r="C48" s="166" t="s">
        <v>721</v>
      </c>
      <c r="D48" s="166" t="s">
        <v>282</v>
      </c>
      <c r="E48" s="167">
        <v>38000</v>
      </c>
      <c r="F48" s="168">
        <v>1968.3240000000001</v>
      </c>
      <c r="G48" s="169">
        <v>5.8292400000000003E-3</v>
      </c>
      <c r="H48" s="168"/>
      <c r="J48" s="75"/>
    </row>
    <row r="49" spans="1:10" ht="25.5" x14ac:dyDescent="0.2">
      <c r="A49" s="165">
        <v>43</v>
      </c>
      <c r="B49" s="166" t="s">
        <v>847</v>
      </c>
      <c r="C49" s="166" t="s">
        <v>848</v>
      </c>
      <c r="D49" s="166" t="s">
        <v>531</v>
      </c>
      <c r="E49" s="167">
        <v>11757</v>
      </c>
      <c r="F49" s="168">
        <v>1877.7633765</v>
      </c>
      <c r="G49" s="169">
        <v>5.5610399999999997E-3</v>
      </c>
      <c r="H49" s="168"/>
      <c r="J49" s="75"/>
    </row>
    <row r="50" spans="1:10" x14ac:dyDescent="0.2">
      <c r="A50" s="165">
        <v>44</v>
      </c>
      <c r="B50" s="166" t="s">
        <v>27</v>
      </c>
      <c r="C50" s="166" t="s">
        <v>28</v>
      </c>
      <c r="D50" s="166" t="s">
        <v>20</v>
      </c>
      <c r="E50" s="167">
        <v>540000</v>
      </c>
      <c r="F50" s="168">
        <v>1674</v>
      </c>
      <c r="G50" s="169">
        <v>4.9575899999999996E-3</v>
      </c>
      <c r="H50" s="168"/>
      <c r="J50" s="75"/>
    </row>
    <row r="51" spans="1:10" x14ac:dyDescent="0.2">
      <c r="A51" s="165">
        <v>45</v>
      </c>
      <c r="B51" s="166" t="s">
        <v>236</v>
      </c>
      <c r="C51" s="166" t="s">
        <v>237</v>
      </c>
      <c r="D51" s="166" t="s">
        <v>14</v>
      </c>
      <c r="E51" s="167">
        <v>310000</v>
      </c>
      <c r="F51" s="168">
        <v>1665.7850000000001</v>
      </c>
      <c r="G51" s="169">
        <v>4.9332600000000001E-3</v>
      </c>
      <c r="H51" s="168"/>
      <c r="J51" s="75"/>
    </row>
    <row r="52" spans="1:10" ht="25.5" x14ac:dyDescent="0.2">
      <c r="A52" s="165">
        <v>46</v>
      </c>
      <c r="B52" s="166" t="s">
        <v>552</v>
      </c>
      <c r="C52" s="166" t="s">
        <v>553</v>
      </c>
      <c r="D52" s="166" t="s">
        <v>554</v>
      </c>
      <c r="E52" s="167">
        <v>370035</v>
      </c>
      <c r="F52" s="168">
        <v>1535.4602325000001</v>
      </c>
      <c r="G52" s="169">
        <v>4.5472999999999998E-3</v>
      </c>
      <c r="H52" s="168"/>
      <c r="J52" s="75"/>
    </row>
    <row r="53" spans="1:10" x14ac:dyDescent="0.2">
      <c r="A53" s="165">
        <v>47</v>
      </c>
      <c r="B53" s="166" t="s">
        <v>72</v>
      </c>
      <c r="C53" s="166" t="s">
        <v>73</v>
      </c>
      <c r="D53" s="166" t="s">
        <v>74</v>
      </c>
      <c r="E53" s="167">
        <v>285000</v>
      </c>
      <c r="F53" s="168">
        <v>1532.5875000000001</v>
      </c>
      <c r="G53" s="169">
        <v>4.53879E-3</v>
      </c>
      <c r="H53" s="168"/>
      <c r="J53" s="75"/>
    </row>
    <row r="54" spans="1:10" x14ac:dyDescent="0.2">
      <c r="A54" s="165">
        <v>48</v>
      </c>
      <c r="B54" s="166" t="s">
        <v>29</v>
      </c>
      <c r="C54" s="166" t="s">
        <v>30</v>
      </c>
      <c r="D54" s="166" t="s">
        <v>31</v>
      </c>
      <c r="E54" s="167">
        <v>18000</v>
      </c>
      <c r="F54" s="168">
        <v>1497.231</v>
      </c>
      <c r="G54" s="169">
        <v>4.43408E-3</v>
      </c>
      <c r="H54" s="168"/>
      <c r="J54" s="75"/>
    </row>
    <row r="55" spans="1:10" x14ac:dyDescent="0.2">
      <c r="A55" s="165">
        <v>49</v>
      </c>
      <c r="B55" s="166" t="s">
        <v>87</v>
      </c>
      <c r="C55" s="166" t="s">
        <v>88</v>
      </c>
      <c r="D55" s="166" t="s">
        <v>74</v>
      </c>
      <c r="E55" s="167">
        <v>300000</v>
      </c>
      <c r="F55" s="168">
        <v>1477.35</v>
      </c>
      <c r="G55" s="169">
        <v>4.3752000000000001E-3</v>
      </c>
      <c r="H55" s="168"/>
      <c r="J55" s="75"/>
    </row>
    <row r="56" spans="1:10" x14ac:dyDescent="0.2">
      <c r="A56" s="165">
        <v>50</v>
      </c>
      <c r="B56" s="166" t="s">
        <v>256</v>
      </c>
      <c r="C56" s="166" t="s">
        <v>257</v>
      </c>
      <c r="D56" s="166" t="s">
        <v>47</v>
      </c>
      <c r="E56" s="167">
        <v>861000</v>
      </c>
      <c r="F56" s="168">
        <v>1378.8915</v>
      </c>
      <c r="G56" s="169">
        <v>4.0836199999999996E-3</v>
      </c>
      <c r="H56" s="168"/>
      <c r="J56" s="75"/>
    </row>
    <row r="57" spans="1:10" x14ac:dyDescent="0.2">
      <c r="A57" s="165">
        <v>51</v>
      </c>
      <c r="B57" s="166" t="s">
        <v>361</v>
      </c>
      <c r="C57" s="166" t="s">
        <v>362</v>
      </c>
      <c r="D57" s="166" t="s">
        <v>110</v>
      </c>
      <c r="E57" s="167">
        <v>800000</v>
      </c>
      <c r="F57" s="168">
        <v>1337.6</v>
      </c>
      <c r="G57" s="169">
        <v>3.9613299999999999E-3</v>
      </c>
      <c r="H57" s="168"/>
      <c r="J57" s="75"/>
    </row>
    <row r="58" spans="1:10" x14ac:dyDescent="0.2">
      <c r="A58" s="165">
        <v>52</v>
      </c>
      <c r="B58" s="166" t="s">
        <v>357</v>
      </c>
      <c r="C58" s="166" t="s">
        <v>358</v>
      </c>
      <c r="D58" s="166" t="s">
        <v>47</v>
      </c>
      <c r="E58" s="167">
        <v>1125000</v>
      </c>
      <c r="F58" s="168">
        <v>1327.5</v>
      </c>
      <c r="G58" s="169">
        <v>3.9314199999999997E-3</v>
      </c>
      <c r="H58" s="168"/>
      <c r="J58" s="75"/>
    </row>
    <row r="59" spans="1:10" x14ac:dyDescent="0.2">
      <c r="A59" s="165">
        <v>53</v>
      </c>
      <c r="B59" s="166" t="s">
        <v>819</v>
      </c>
      <c r="C59" s="166" t="s">
        <v>820</v>
      </c>
      <c r="D59" s="166" t="s">
        <v>210</v>
      </c>
      <c r="E59" s="167">
        <v>19000</v>
      </c>
      <c r="F59" s="168">
        <v>1109.4480000000001</v>
      </c>
      <c r="G59" s="169">
        <v>3.2856600000000001E-3</v>
      </c>
      <c r="H59" s="168"/>
      <c r="J59" s="75"/>
    </row>
    <row r="60" spans="1:10" ht="25.5" x14ac:dyDescent="0.2">
      <c r="A60" s="165">
        <v>54</v>
      </c>
      <c r="B60" s="166" t="s">
        <v>355</v>
      </c>
      <c r="C60" s="166" t="s">
        <v>356</v>
      </c>
      <c r="D60" s="166" t="s">
        <v>213</v>
      </c>
      <c r="E60" s="167">
        <v>91000</v>
      </c>
      <c r="F60" s="168">
        <v>1078.9870000000001</v>
      </c>
      <c r="G60" s="169">
        <v>3.1954399999999999E-3</v>
      </c>
      <c r="H60" s="168"/>
      <c r="J60" s="75"/>
    </row>
    <row r="61" spans="1:10" ht="25.5" x14ac:dyDescent="0.2">
      <c r="A61" s="165">
        <v>55</v>
      </c>
      <c r="B61" s="166" t="s">
        <v>243</v>
      </c>
      <c r="C61" s="166" t="s">
        <v>244</v>
      </c>
      <c r="D61" s="166" t="s">
        <v>213</v>
      </c>
      <c r="E61" s="167">
        <v>18000</v>
      </c>
      <c r="F61" s="168">
        <v>865.88099999999997</v>
      </c>
      <c r="G61" s="169">
        <v>2.5643300000000001E-3</v>
      </c>
      <c r="H61" s="168"/>
      <c r="J61" s="75"/>
    </row>
    <row r="62" spans="1:10" ht="25.5" x14ac:dyDescent="0.2">
      <c r="A62" s="165">
        <v>56</v>
      </c>
      <c r="B62" s="166" t="s">
        <v>139</v>
      </c>
      <c r="C62" s="166" t="s">
        <v>140</v>
      </c>
      <c r="D62" s="166" t="s">
        <v>26</v>
      </c>
      <c r="E62" s="167">
        <v>31690</v>
      </c>
      <c r="F62" s="168">
        <v>562.71933000000001</v>
      </c>
      <c r="G62" s="169">
        <v>1.66651E-3</v>
      </c>
      <c r="H62" s="168"/>
      <c r="J62" s="75"/>
    </row>
    <row r="63" spans="1:10" x14ac:dyDescent="0.2">
      <c r="A63" s="165">
        <v>57</v>
      </c>
      <c r="B63" s="166" t="s">
        <v>353</v>
      </c>
      <c r="C63" s="166" t="s">
        <v>354</v>
      </c>
      <c r="D63" s="166" t="s">
        <v>277</v>
      </c>
      <c r="E63" s="167">
        <v>58791</v>
      </c>
      <c r="F63" s="168">
        <v>542.64093000000003</v>
      </c>
      <c r="G63" s="169">
        <v>1.6070399999999999E-3</v>
      </c>
      <c r="H63" s="168"/>
      <c r="J63" s="75"/>
    </row>
    <row r="64" spans="1:10" x14ac:dyDescent="0.2">
      <c r="A64" s="163"/>
      <c r="B64" s="163"/>
      <c r="C64" s="164" t="s">
        <v>150</v>
      </c>
      <c r="D64" s="163"/>
      <c r="E64" s="163" t="s">
        <v>151</v>
      </c>
      <c r="F64" s="170">
        <v>333657.30470199999</v>
      </c>
      <c r="G64" s="171">
        <v>0.98813346000000002</v>
      </c>
      <c r="H64" s="168"/>
      <c r="J64" s="75"/>
    </row>
    <row r="65" spans="1:10" x14ac:dyDescent="0.2">
      <c r="A65" s="163"/>
      <c r="B65" s="163"/>
      <c r="C65" s="172"/>
      <c r="D65" s="163"/>
      <c r="E65" s="163"/>
      <c r="F65" s="173"/>
      <c r="G65" s="173"/>
      <c r="H65" s="168"/>
      <c r="J65" s="75"/>
    </row>
    <row r="66" spans="1:10" x14ac:dyDescent="0.2">
      <c r="A66" s="163"/>
      <c r="B66" s="163"/>
      <c r="C66" s="164" t="s">
        <v>152</v>
      </c>
      <c r="D66" s="163"/>
      <c r="E66" s="163"/>
      <c r="F66" s="163"/>
      <c r="G66" s="163"/>
      <c r="H66" s="168"/>
      <c r="J66" s="75"/>
    </row>
    <row r="67" spans="1:10" x14ac:dyDescent="0.2">
      <c r="A67" s="163"/>
      <c r="B67" s="163"/>
      <c r="C67" s="164" t="s">
        <v>150</v>
      </c>
      <c r="D67" s="163"/>
      <c r="E67" s="163" t="s">
        <v>151</v>
      </c>
      <c r="F67" s="174" t="s">
        <v>153</v>
      </c>
      <c r="G67" s="171">
        <v>0</v>
      </c>
      <c r="H67" s="168"/>
      <c r="J67" s="75"/>
    </row>
    <row r="68" spans="1:10" x14ac:dyDescent="0.2">
      <c r="A68" s="163"/>
      <c r="B68" s="163"/>
      <c r="C68" s="172"/>
      <c r="D68" s="163"/>
      <c r="E68" s="163"/>
      <c r="F68" s="173"/>
      <c r="G68" s="173"/>
      <c r="H68" s="168"/>
      <c r="J68" s="75"/>
    </row>
    <row r="69" spans="1:10" x14ac:dyDescent="0.2">
      <c r="A69" s="163"/>
      <c r="B69" s="163"/>
      <c r="C69" s="164" t="s">
        <v>154</v>
      </c>
      <c r="D69" s="163"/>
      <c r="E69" s="163"/>
      <c r="F69" s="163"/>
      <c r="G69" s="163"/>
      <c r="H69" s="168"/>
      <c r="J69" s="75"/>
    </row>
    <row r="70" spans="1:10" x14ac:dyDescent="0.2">
      <c r="A70" s="163"/>
      <c r="B70" s="163"/>
      <c r="C70" s="164" t="s">
        <v>150</v>
      </c>
      <c r="D70" s="163"/>
      <c r="E70" s="163" t="s">
        <v>151</v>
      </c>
      <c r="F70" s="174" t="s">
        <v>153</v>
      </c>
      <c r="G70" s="171">
        <v>0</v>
      </c>
      <c r="H70" s="168"/>
      <c r="J70" s="75"/>
    </row>
    <row r="71" spans="1:10" x14ac:dyDescent="0.2">
      <c r="A71" s="163"/>
      <c r="B71" s="163"/>
      <c r="C71" s="172"/>
      <c r="D71" s="163"/>
      <c r="E71" s="163"/>
      <c r="F71" s="173"/>
      <c r="G71" s="173"/>
      <c r="H71" s="168"/>
      <c r="J71" s="75"/>
    </row>
    <row r="72" spans="1:10" x14ac:dyDescent="0.2">
      <c r="A72" s="163"/>
      <c r="B72" s="163"/>
      <c r="C72" s="164" t="s">
        <v>155</v>
      </c>
      <c r="D72" s="163"/>
      <c r="E72" s="163"/>
      <c r="F72" s="163"/>
      <c r="G72" s="163"/>
      <c r="H72" s="168"/>
      <c r="J72" s="75"/>
    </row>
    <row r="73" spans="1:10" x14ac:dyDescent="0.2">
      <c r="A73" s="163"/>
      <c r="B73" s="163"/>
      <c r="C73" s="164" t="s">
        <v>150</v>
      </c>
      <c r="D73" s="163"/>
      <c r="E73" s="163" t="s">
        <v>151</v>
      </c>
      <c r="F73" s="174" t="s">
        <v>153</v>
      </c>
      <c r="G73" s="171">
        <v>0</v>
      </c>
      <c r="H73" s="168"/>
      <c r="J73" s="75"/>
    </row>
    <row r="74" spans="1:10" x14ac:dyDescent="0.2">
      <c r="A74" s="163"/>
      <c r="B74" s="163"/>
      <c r="C74" s="172"/>
      <c r="D74" s="163"/>
      <c r="E74" s="163"/>
      <c r="F74" s="173"/>
      <c r="G74" s="173"/>
      <c r="H74" s="168"/>
      <c r="J74" s="75"/>
    </row>
    <row r="75" spans="1:10" x14ac:dyDescent="0.2">
      <c r="A75" s="163"/>
      <c r="B75" s="163"/>
      <c r="C75" s="164" t="s">
        <v>156</v>
      </c>
      <c r="D75" s="163"/>
      <c r="E75" s="163"/>
      <c r="F75" s="173"/>
      <c r="G75" s="173"/>
      <c r="H75" s="168"/>
      <c r="J75" s="75"/>
    </row>
    <row r="76" spans="1:10" x14ac:dyDescent="0.2">
      <c r="A76" s="163"/>
      <c r="B76" s="163"/>
      <c r="C76" s="164" t="s">
        <v>150</v>
      </c>
      <c r="D76" s="163"/>
      <c r="E76" s="163" t="s">
        <v>151</v>
      </c>
      <c r="F76" s="174" t="s">
        <v>153</v>
      </c>
      <c r="G76" s="171">
        <v>0</v>
      </c>
      <c r="H76" s="168"/>
      <c r="J76" s="75"/>
    </row>
    <row r="77" spans="1:10" x14ac:dyDescent="0.2">
      <c r="A77" s="163"/>
      <c r="B77" s="163"/>
      <c r="C77" s="172"/>
      <c r="D77" s="163"/>
      <c r="E77" s="163"/>
      <c r="F77" s="173"/>
      <c r="G77" s="173"/>
      <c r="H77" s="168"/>
      <c r="J77" s="75"/>
    </row>
    <row r="78" spans="1:10" x14ac:dyDescent="0.2">
      <c r="A78" s="163"/>
      <c r="B78" s="163"/>
      <c r="C78" s="164" t="s">
        <v>157</v>
      </c>
      <c r="D78" s="163"/>
      <c r="E78" s="163"/>
      <c r="F78" s="173"/>
      <c r="G78" s="173"/>
      <c r="H78" s="168"/>
      <c r="J78" s="75"/>
    </row>
    <row r="79" spans="1:10" x14ac:dyDescent="0.2">
      <c r="A79" s="163"/>
      <c r="B79" s="163"/>
      <c r="C79" s="164" t="s">
        <v>150</v>
      </c>
      <c r="D79" s="163"/>
      <c r="E79" s="163" t="s">
        <v>151</v>
      </c>
      <c r="F79" s="174" t="s">
        <v>153</v>
      </c>
      <c r="G79" s="171">
        <v>0</v>
      </c>
      <c r="H79" s="168"/>
      <c r="J79" s="75"/>
    </row>
    <row r="80" spans="1:10" x14ac:dyDescent="0.2">
      <c r="A80" s="163"/>
      <c r="B80" s="163"/>
      <c r="C80" s="172"/>
      <c r="D80" s="163"/>
      <c r="E80" s="163"/>
      <c r="F80" s="173"/>
      <c r="G80" s="173"/>
      <c r="H80" s="168"/>
      <c r="J80" s="75"/>
    </row>
    <row r="81" spans="1:10" x14ac:dyDescent="0.2">
      <c r="A81" s="163"/>
      <c r="B81" s="163"/>
      <c r="C81" s="164" t="s">
        <v>158</v>
      </c>
      <c r="D81" s="163"/>
      <c r="E81" s="163"/>
      <c r="F81" s="170">
        <v>333657.30470199999</v>
      </c>
      <c r="G81" s="171">
        <v>0.98813346000000002</v>
      </c>
      <c r="H81" s="168"/>
      <c r="J81" s="75"/>
    </row>
    <row r="82" spans="1:10" x14ac:dyDescent="0.2">
      <c r="A82" s="163"/>
      <c r="B82" s="163"/>
      <c r="C82" s="172"/>
      <c r="D82" s="163"/>
      <c r="E82" s="163"/>
      <c r="F82" s="173"/>
      <c r="G82" s="173"/>
      <c r="H82" s="168"/>
      <c r="J82" s="75"/>
    </row>
    <row r="83" spans="1:10" x14ac:dyDescent="0.2">
      <c r="A83" s="163"/>
      <c r="B83" s="163"/>
      <c r="C83" s="164" t="s">
        <v>159</v>
      </c>
      <c r="D83" s="163"/>
      <c r="E83" s="163"/>
      <c r="F83" s="173"/>
      <c r="G83" s="173"/>
      <c r="H83" s="168"/>
      <c r="J83" s="75"/>
    </row>
    <row r="84" spans="1:10" ht="25.5" x14ac:dyDescent="0.2">
      <c r="A84" s="163"/>
      <c r="B84" s="163"/>
      <c r="C84" s="164" t="s">
        <v>8</v>
      </c>
      <c r="D84" s="163"/>
      <c r="E84" s="163"/>
      <c r="F84" s="173"/>
      <c r="G84" s="173"/>
      <c r="H84" s="168"/>
      <c r="J84" s="75"/>
    </row>
    <row r="85" spans="1:10" ht="25.5" x14ac:dyDescent="0.2">
      <c r="A85" s="165">
        <v>1</v>
      </c>
      <c r="B85" s="166" t="s">
        <v>729</v>
      </c>
      <c r="C85" s="166" t="s">
        <v>730</v>
      </c>
      <c r="D85" s="166" t="s">
        <v>604</v>
      </c>
      <c r="E85" s="167">
        <v>28980</v>
      </c>
      <c r="F85" s="168">
        <v>8.4031158579999996</v>
      </c>
      <c r="G85" s="175" t="s">
        <v>149</v>
      </c>
      <c r="H85" s="168">
        <v>7.4649999999999999</v>
      </c>
      <c r="I85" s="160"/>
      <c r="J85" s="75"/>
    </row>
    <row r="86" spans="1:10" x14ac:dyDescent="0.2">
      <c r="A86" s="163"/>
      <c r="B86" s="163"/>
      <c r="C86" s="164" t="s">
        <v>150</v>
      </c>
      <c r="D86" s="163"/>
      <c r="E86" s="163" t="s">
        <v>151</v>
      </c>
      <c r="F86" s="170">
        <v>8.4031158579999996</v>
      </c>
      <c r="G86" s="171">
        <v>2.4890000000000001E-5</v>
      </c>
      <c r="H86" s="168"/>
      <c r="J86" s="75"/>
    </row>
    <row r="87" spans="1:10" x14ac:dyDescent="0.2">
      <c r="A87" s="163"/>
      <c r="B87" s="163"/>
      <c r="C87" s="172"/>
      <c r="D87" s="163"/>
      <c r="E87" s="163"/>
      <c r="F87" s="173"/>
      <c r="G87" s="173"/>
      <c r="H87" s="168"/>
      <c r="J87" s="75"/>
    </row>
    <row r="88" spans="1:10" x14ac:dyDescent="0.2">
      <c r="A88" s="163"/>
      <c r="B88" s="163"/>
      <c r="C88" s="164" t="s">
        <v>160</v>
      </c>
      <c r="D88" s="163"/>
      <c r="E88" s="163"/>
      <c r="F88" s="163"/>
      <c r="G88" s="163"/>
      <c r="H88" s="168"/>
      <c r="J88" s="75"/>
    </row>
    <row r="89" spans="1:10" x14ac:dyDescent="0.2">
      <c r="A89" s="163"/>
      <c r="B89" s="163"/>
      <c r="C89" s="164" t="s">
        <v>150</v>
      </c>
      <c r="D89" s="163"/>
      <c r="E89" s="163" t="s">
        <v>151</v>
      </c>
      <c r="F89" s="174" t="s">
        <v>153</v>
      </c>
      <c r="G89" s="171">
        <v>0</v>
      </c>
      <c r="H89" s="168"/>
      <c r="J89" s="75"/>
    </row>
    <row r="90" spans="1:10" x14ac:dyDescent="0.2">
      <c r="A90" s="163"/>
      <c r="B90" s="163"/>
      <c r="C90" s="172"/>
      <c r="D90" s="163"/>
      <c r="E90" s="163"/>
      <c r="F90" s="173"/>
      <c r="G90" s="173"/>
      <c r="H90" s="168"/>
      <c r="J90" s="75"/>
    </row>
    <row r="91" spans="1:10" x14ac:dyDescent="0.2">
      <c r="A91" s="163"/>
      <c r="B91" s="163"/>
      <c r="C91" s="164" t="s">
        <v>161</v>
      </c>
      <c r="D91" s="163"/>
      <c r="E91" s="163"/>
      <c r="F91" s="163"/>
      <c r="G91" s="163"/>
      <c r="H91" s="168"/>
      <c r="J91" s="75"/>
    </row>
    <row r="92" spans="1:10" x14ac:dyDescent="0.2">
      <c r="A92" s="163"/>
      <c r="B92" s="163"/>
      <c r="C92" s="164" t="s">
        <v>150</v>
      </c>
      <c r="D92" s="163"/>
      <c r="E92" s="163" t="s">
        <v>151</v>
      </c>
      <c r="F92" s="174" t="s">
        <v>153</v>
      </c>
      <c r="G92" s="171">
        <v>0</v>
      </c>
      <c r="H92" s="168"/>
      <c r="J92" s="75"/>
    </row>
    <row r="93" spans="1:10" x14ac:dyDescent="0.2">
      <c r="A93" s="163"/>
      <c r="B93" s="163"/>
      <c r="C93" s="172"/>
      <c r="D93" s="163"/>
      <c r="E93" s="163"/>
      <c r="F93" s="173"/>
      <c r="G93" s="173"/>
      <c r="H93" s="168"/>
      <c r="J93" s="75"/>
    </row>
    <row r="94" spans="1:10" x14ac:dyDescent="0.2">
      <c r="A94" s="163"/>
      <c r="B94" s="163"/>
      <c r="C94" s="164" t="s">
        <v>162</v>
      </c>
      <c r="D94" s="163"/>
      <c r="E94" s="163"/>
      <c r="F94" s="173"/>
      <c r="G94" s="173"/>
      <c r="H94" s="168"/>
      <c r="J94" s="75"/>
    </row>
    <row r="95" spans="1:10" x14ac:dyDescent="0.2">
      <c r="A95" s="163"/>
      <c r="B95" s="163"/>
      <c r="C95" s="164" t="s">
        <v>150</v>
      </c>
      <c r="D95" s="163"/>
      <c r="E95" s="163" t="s">
        <v>151</v>
      </c>
      <c r="F95" s="174" t="s">
        <v>153</v>
      </c>
      <c r="G95" s="171">
        <v>0</v>
      </c>
      <c r="H95" s="168"/>
      <c r="J95" s="75"/>
    </row>
    <row r="96" spans="1:10" x14ac:dyDescent="0.2">
      <c r="A96" s="163"/>
      <c r="B96" s="163"/>
      <c r="C96" s="172"/>
      <c r="D96" s="163"/>
      <c r="E96" s="163"/>
      <c r="F96" s="173"/>
      <c r="G96" s="173"/>
      <c r="H96" s="168"/>
      <c r="J96" s="75"/>
    </row>
    <row r="97" spans="1:10" x14ac:dyDescent="0.2">
      <c r="A97" s="163"/>
      <c r="B97" s="163"/>
      <c r="C97" s="164" t="s">
        <v>163</v>
      </c>
      <c r="D97" s="163"/>
      <c r="E97" s="163"/>
      <c r="F97" s="170">
        <v>8.4031158579999996</v>
      </c>
      <c r="G97" s="171">
        <v>2.4890000000000001E-5</v>
      </c>
      <c r="H97" s="168"/>
      <c r="J97" s="75"/>
    </row>
    <row r="98" spans="1:10" x14ac:dyDescent="0.2">
      <c r="A98" s="163"/>
      <c r="B98" s="163"/>
      <c r="C98" s="172"/>
      <c r="D98" s="163"/>
      <c r="E98" s="163"/>
      <c r="F98" s="173"/>
      <c r="G98" s="173"/>
      <c r="H98" s="168"/>
      <c r="J98" s="75"/>
    </row>
    <row r="99" spans="1:10" x14ac:dyDescent="0.2">
      <c r="A99" s="163"/>
      <c r="B99" s="163"/>
      <c r="C99" s="164" t="s">
        <v>164</v>
      </c>
      <c r="D99" s="163"/>
      <c r="E99" s="163"/>
      <c r="F99" s="173"/>
      <c r="G99" s="173"/>
      <c r="H99" s="168"/>
      <c r="J99" s="75"/>
    </row>
    <row r="100" spans="1:10" x14ac:dyDescent="0.2">
      <c r="A100" s="163"/>
      <c r="B100" s="163"/>
      <c r="C100" s="164" t="s">
        <v>165</v>
      </c>
      <c r="D100" s="163"/>
      <c r="E100" s="163"/>
      <c r="F100" s="173"/>
      <c r="G100" s="173"/>
      <c r="H100" s="168"/>
      <c r="J100" s="75"/>
    </row>
    <row r="101" spans="1:10" x14ac:dyDescent="0.2">
      <c r="A101" s="163"/>
      <c r="B101" s="163"/>
      <c r="C101" s="164" t="s">
        <v>150</v>
      </c>
      <c r="D101" s="163"/>
      <c r="E101" s="163" t="s">
        <v>151</v>
      </c>
      <c r="F101" s="174" t="s">
        <v>153</v>
      </c>
      <c r="G101" s="171">
        <v>0</v>
      </c>
      <c r="H101" s="168"/>
      <c r="J101" s="75"/>
    </row>
    <row r="102" spans="1:10" x14ac:dyDescent="0.2">
      <c r="A102" s="163"/>
      <c r="B102" s="163"/>
      <c r="C102" s="172"/>
      <c r="D102" s="163"/>
      <c r="E102" s="163"/>
      <c r="F102" s="173"/>
      <c r="G102" s="173"/>
      <c r="H102" s="168"/>
      <c r="J102" s="75"/>
    </row>
    <row r="103" spans="1:10" x14ac:dyDescent="0.2">
      <c r="A103" s="163"/>
      <c r="B103" s="163"/>
      <c r="C103" s="164" t="s">
        <v>166</v>
      </c>
      <c r="D103" s="163"/>
      <c r="E103" s="163"/>
      <c r="F103" s="173"/>
      <c r="G103" s="173"/>
      <c r="H103" s="168"/>
      <c r="J103" s="75"/>
    </row>
    <row r="104" spans="1:10" x14ac:dyDescent="0.2">
      <c r="A104" s="163"/>
      <c r="B104" s="163"/>
      <c r="C104" s="164" t="s">
        <v>150</v>
      </c>
      <c r="D104" s="163"/>
      <c r="E104" s="163" t="s">
        <v>151</v>
      </c>
      <c r="F104" s="174" t="s">
        <v>153</v>
      </c>
      <c r="G104" s="171">
        <v>0</v>
      </c>
      <c r="H104" s="168"/>
      <c r="J104" s="75"/>
    </row>
    <row r="105" spans="1:10" x14ac:dyDescent="0.2">
      <c r="A105" s="163"/>
      <c r="B105" s="163"/>
      <c r="C105" s="172"/>
      <c r="D105" s="163"/>
      <c r="E105" s="163"/>
      <c r="F105" s="173"/>
      <c r="G105" s="173"/>
      <c r="H105" s="168"/>
      <c r="J105" s="75"/>
    </row>
    <row r="106" spans="1:10" x14ac:dyDescent="0.2">
      <c r="A106" s="163"/>
      <c r="B106" s="163"/>
      <c r="C106" s="164" t="s">
        <v>167</v>
      </c>
      <c r="D106" s="163"/>
      <c r="E106" s="163"/>
      <c r="F106" s="173"/>
      <c r="G106" s="173"/>
      <c r="H106" s="168"/>
      <c r="J106" s="75"/>
    </row>
    <row r="107" spans="1:10" x14ac:dyDescent="0.2">
      <c r="A107" s="163"/>
      <c r="B107" s="163"/>
      <c r="C107" s="164" t="s">
        <v>150</v>
      </c>
      <c r="D107" s="163"/>
      <c r="E107" s="163" t="s">
        <v>151</v>
      </c>
      <c r="F107" s="174" t="s">
        <v>153</v>
      </c>
      <c r="G107" s="171">
        <v>0</v>
      </c>
      <c r="H107" s="168"/>
      <c r="J107" s="75"/>
    </row>
    <row r="108" spans="1:10" x14ac:dyDescent="0.2">
      <c r="A108" s="163"/>
      <c r="B108" s="163"/>
      <c r="C108" s="172"/>
      <c r="D108" s="163"/>
      <c r="E108" s="163"/>
      <c r="F108" s="173"/>
      <c r="G108" s="173"/>
      <c r="H108" s="168"/>
      <c r="J108" s="75"/>
    </row>
    <row r="109" spans="1:10" x14ac:dyDescent="0.2">
      <c r="A109" s="163"/>
      <c r="B109" s="163"/>
      <c r="C109" s="164" t="s">
        <v>168</v>
      </c>
      <c r="D109" s="163"/>
      <c r="E109" s="163"/>
      <c r="F109" s="173"/>
      <c r="G109" s="173"/>
      <c r="H109" s="168"/>
      <c r="J109" s="75"/>
    </row>
    <row r="110" spans="1:10" x14ac:dyDescent="0.2">
      <c r="A110" s="165">
        <v>1</v>
      </c>
      <c r="B110" s="166"/>
      <c r="C110" s="166" t="s">
        <v>169</v>
      </c>
      <c r="D110" s="166"/>
      <c r="E110" s="175"/>
      <c r="F110" s="168">
        <v>3637.1375710100001</v>
      </c>
      <c r="G110" s="169">
        <v>1.077146E-2</v>
      </c>
      <c r="H110" s="176">
        <v>6.6416448321270405</v>
      </c>
      <c r="J110" s="75"/>
    </row>
    <row r="111" spans="1:10" x14ac:dyDescent="0.2">
      <c r="A111" s="163"/>
      <c r="B111" s="163"/>
      <c r="C111" s="164" t="s">
        <v>150</v>
      </c>
      <c r="D111" s="163"/>
      <c r="E111" s="163" t="s">
        <v>151</v>
      </c>
      <c r="F111" s="170">
        <v>3637.1375710100001</v>
      </c>
      <c r="G111" s="171">
        <v>1.077146E-2</v>
      </c>
      <c r="H111" s="168"/>
      <c r="J111" s="75"/>
    </row>
    <row r="112" spans="1:10" x14ac:dyDescent="0.2">
      <c r="A112" s="163"/>
      <c r="B112" s="163"/>
      <c r="C112" s="172"/>
      <c r="D112" s="163"/>
      <c r="E112" s="163"/>
      <c r="F112" s="173"/>
      <c r="G112" s="173"/>
      <c r="H112" s="168"/>
      <c r="J112" s="75"/>
    </row>
    <row r="113" spans="1:10" x14ac:dyDescent="0.2">
      <c r="A113" s="163"/>
      <c r="B113" s="163"/>
      <c r="C113" s="164" t="s">
        <v>170</v>
      </c>
      <c r="D113" s="163"/>
      <c r="E113" s="163"/>
      <c r="F113" s="170">
        <v>3637.1375710100001</v>
      </c>
      <c r="G113" s="171">
        <v>1.077146E-2</v>
      </c>
      <c r="H113" s="168"/>
      <c r="J113" s="75"/>
    </row>
    <row r="114" spans="1:10" x14ac:dyDescent="0.2">
      <c r="A114" s="163"/>
      <c r="B114" s="163"/>
      <c r="C114" s="173"/>
      <c r="D114" s="163"/>
      <c r="E114" s="163"/>
      <c r="F114" s="163"/>
      <c r="G114" s="163"/>
      <c r="H114" s="168"/>
      <c r="J114" s="75"/>
    </row>
    <row r="115" spans="1:10" x14ac:dyDescent="0.2">
      <c r="A115" s="163"/>
      <c r="B115" s="163"/>
      <c r="C115" s="164" t="s">
        <v>171</v>
      </c>
      <c r="D115" s="163"/>
      <c r="E115" s="163"/>
      <c r="F115" s="163"/>
      <c r="G115" s="163"/>
      <c r="H115" s="168"/>
      <c r="J115" s="75"/>
    </row>
    <row r="116" spans="1:10" x14ac:dyDescent="0.2">
      <c r="A116" s="163"/>
      <c r="B116" s="163"/>
      <c r="C116" s="164" t="s">
        <v>172</v>
      </c>
      <c r="D116" s="163"/>
      <c r="E116" s="163"/>
      <c r="F116" s="163"/>
      <c r="G116" s="163"/>
      <c r="H116" s="168"/>
      <c r="J116" s="75"/>
    </row>
    <row r="117" spans="1:10" x14ac:dyDescent="0.2">
      <c r="A117" s="163"/>
      <c r="B117" s="163"/>
      <c r="C117" s="164" t="s">
        <v>150</v>
      </c>
      <c r="D117" s="163"/>
      <c r="E117" s="163" t="s">
        <v>151</v>
      </c>
      <c r="F117" s="174" t="s">
        <v>153</v>
      </c>
      <c r="G117" s="171">
        <v>0</v>
      </c>
      <c r="H117" s="168"/>
      <c r="J117" s="75"/>
    </row>
    <row r="118" spans="1:10" x14ac:dyDescent="0.2">
      <c r="A118" s="163"/>
      <c r="B118" s="163"/>
      <c r="C118" s="172"/>
      <c r="D118" s="163"/>
      <c r="E118" s="163"/>
      <c r="F118" s="173"/>
      <c r="G118" s="173"/>
      <c r="H118" s="168"/>
      <c r="J118" s="75"/>
    </row>
    <row r="119" spans="1:10" x14ac:dyDescent="0.2">
      <c r="A119" s="163"/>
      <c r="B119" s="163"/>
      <c r="C119" s="164" t="s">
        <v>175</v>
      </c>
      <c r="D119" s="163"/>
      <c r="E119" s="163"/>
      <c r="F119" s="163"/>
      <c r="G119" s="163"/>
      <c r="H119" s="168"/>
      <c r="J119" s="75"/>
    </row>
    <row r="120" spans="1:10" x14ac:dyDescent="0.2">
      <c r="A120" s="163"/>
      <c r="B120" s="163"/>
      <c r="C120" s="164" t="s">
        <v>176</v>
      </c>
      <c r="D120" s="163"/>
      <c r="E120" s="163"/>
      <c r="F120" s="163"/>
      <c r="G120" s="163"/>
      <c r="H120" s="168"/>
      <c r="J120" s="75"/>
    </row>
    <row r="121" spans="1:10" x14ac:dyDescent="0.2">
      <c r="A121" s="163"/>
      <c r="B121" s="163"/>
      <c r="C121" s="164" t="s">
        <v>150</v>
      </c>
      <c r="D121" s="163"/>
      <c r="E121" s="163" t="s">
        <v>151</v>
      </c>
      <c r="F121" s="174" t="s">
        <v>153</v>
      </c>
      <c r="G121" s="171">
        <v>0</v>
      </c>
      <c r="H121" s="168"/>
      <c r="J121" s="75"/>
    </row>
    <row r="122" spans="1:10" x14ac:dyDescent="0.2">
      <c r="A122" s="163"/>
      <c r="B122" s="163"/>
      <c r="C122" s="172"/>
      <c r="D122" s="163"/>
      <c r="E122" s="163"/>
      <c r="F122" s="173"/>
      <c r="G122" s="173"/>
      <c r="H122" s="168"/>
      <c r="J122" s="75"/>
    </row>
    <row r="123" spans="1:10" ht="25.5" x14ac:dyDescent="0.2">
      <c r="A123" s="163"/>
      <c r="B123" s="163"/>
      <c r="C123" s="164" t="s">
        <v>177</v>
      </c>
      <c r="D123" s="163"/>
      <c r="E123" s="163"/>
      <c r="F123" s="173"/>
      <c r="G123" s="173"/>
      <c r="H123" s="168"/>
      <c r="J123" s="75"/>
    </row>
    <row r="124" spans="1:10" x14ac:dyDescent="0.2">
      <c r="A124" s="163"/>
      <c r="B124" s="163"/>
      <c r="C124" s="164" t="s">
        <v>150</v>
      </c>
      <c r="D124" s="163"/>
      <c r="E124" s="163" t="s">
        <v>151</v>
      </c>
      <c r="F124" s="174" t="s">
        <v>153</v>
      </c>
      <c r="G124" s="171">
        <v>0</v>
      </c>
      <c r="H124" s="168"/>
      <c r="J124" s="75"/>
    </row>
    <row r="125" spans="1:10" x14ac:dyDescent="0.2">
      <c r="A125" s="163"/>
      <c r="B125" s="166"/>
      <c r="C125" s="166"/>
      <c r="D125" s="164"/>
      <c r="E125" s="163"/>
      <c r="F125" s="166"/>
      <c r="G125" s="175"/>
      <c r="H125" s="168"/>
      <c r="J125" s="75"/>
    </row>
    <row r="126" spans="1:10" x14ac:dyDescent="0.2">
      <c r="A126" s="175"/>
      <c r="B126" s="166"/>
      <c r="C126" s="166" t="s">
        <v>1185</v>
      </c>
      <c r="D126" s="166"/>
      <c r="E126" s="175"/>
      <c r="F126" s="168">
        <v>361.37450847999997</v>
      </c>
      <c r="G126" s="169">
        <v>1.07022E-3</v>
      </c>
      <c r="H126" s="168"/>
      <c r="J126" s="75"/>
    </row>
    <row r="127" spans="1:10" x14ac:dyDescent="0.2">
      <c r="A127" s="172"/>
      <c r="B127" s="172"/>
      <c r="C127" s="164" t="s">
        <v>179</v>
      </c>
      <c r="D127" s="173"/>
      <c r="E127" s="173"/>
      <c r="F127" s="170">
        <v>337664.21989734803</v>
      </c>
      <c r="G127" s="178">
        <v>1.00000003</v>
      </c>
      <c r="H127" s="168"/>
      <c r="J127" s="75"/>
    </row>
    <row r="128" spans="1:10" ht="14.1" customHeight="1" x14ac:dyDescent="0.2">
      <c r="A128" s="13"/>
      <c r="B128" s="13"/>
      <c r="C128" s="13"/>
      <c r="D128" s="179"/>
      <c r="E128" s="179"/>
      <c r="F128" s="179"/>
      <c r="G128" s="179"/>
      <c r="J128" s="14"/>
    </row>
    <row r="129" spans="1:17" ht="12.75" customHeight="1" x14ac:dyDescent="0.2">
      <c r="A129" s="13"/>
      <c r="B129" s="270" t="s">
        <v>869</v>
      </c>
      <c r="C129" s="270"/>
      <c r="D129" s="270"/>
      <c r="E129" s="270"/>
      <c r="F129" s="270"/>
      <c r="G129" s="270"/>
      <c r="H129" s="270"/>
      <c r="J129" s="14"/>
    </row>
    <row r="130" spans="1:17" ht="14.1" customHeight="1" x14ac:dyDescent="0.2">
      <c r="A130" s="13"/>
      <c r="B130" s="270" t="s">
        <v>870</v>
      </c>
      <c r="C130" s="270"/>
      <c r="D130" s="270"/>
      <c r="E130" s="270"/>
      <c r="F130" s="270"/>
      <c r="G130" s="270"/>
      <c r="H130" s="270"/>
      <c r="J130" s="14"/>
    </row>
    <row r="131" spans="1:17" ht="17.100000000000001" customHeight="1" x14ac:dyDescent="0.2">
      <c r="A131" s="13"/>
      <c r="B131" s="270" t="s">
        <v>871</v>
      </c>
      <c r="C131" s="270"/>
      <c r="D131" s="270"/>
      <c r="E131" s="270"/>
      <c r="F131" s="270"/>
      <c r="G131" s="270"/>
      <c r="H131" s="270"/>
      <c r="J131" s="14"/>
    </row>
    <row r="132" spans="1:17" s="16" customFormat="1" ht="66.75" customHeight="1" x14ac:dyDescent="0.25">
      <c r="A132" s="15"/>
      <c r="B132" s="271" t="s">
        <v>872</v>
      </c>
      <c r="C132" s="271"/>
      <c r="D132" s="271"/>
      <c r="E132" s="271"/>
      <c r="F132" s="271"/>
      <c r="G132" s="271"/>
      <c r="H132" s="271"/>
      <c r="I132"/>
      <c r="J132" s="14"/>
      <c r="K132"/>
      <c r="L132"/>
      <c r="M132"/>
      <c r="N132"/>
      <c r="O132"/>
      <c r="P132"/>
      <c r="Q132"/>
    </row>
    <row r="133" spans="1:17" ht="12.75" customHeight="1" x14ac:dyDescent="0.2">
      <c r="A133" s="13"/>
      <c r="B133" s="270" t="s">
        <v>873</v>
      </c>
      <c r="C133" s="270"/>
      <c r="D133" s="270"/>
      <c r="E133" s="270"/>
      <c r="F133" s="270"/>
      <c r="G133" s="270"/>
      <c r="H133" s="270"/>
      <c r="J133" s="75"/>
    </row>
    <row r="134" spans="1:17" ht="14.1" customHeight="1" x14ac:dyDescent="0.2">
      <c r="A134" s="13"/>
      <c r="B134" s="13"/>
      <c r="C134" s="13"/>
      <c r="D134" s="179"/>
      <c r="E134" s="179"/>
      <c r="F134" s="179"/>
      <c r="G134" s="179"/>
      <c r="J134" s="75"/>
    </row>
    <row r="135" spans="1:17" ht="14.1" customHeight="1" x14ac:dyDescent="0.2">
      <c r="A135" s="13"/>
      <c r="B135" s="279" t="s">
        <v>180</v>
      </c>
      <c r="C135" s="280"/>
      <c r="D135" s="281"/>
      <c r="E135" s="188"/>
      <c r="F135" s="179"/>
      <c r="G135" s="179"/>
      <c r="J135" s="75"/>
    </row>
    <row r="136" spans="1:17" ht="29.1" customHeight="1" x14ac:dyDescent="0.2">
      <c r="A136" s="13"/>
      <c r="B136" s="265" t="s">
        <v>181</v>
      </c>
      <c r="C136" s="266"/>
      <c r="D136" s="180" t="s">
        <v>182</v>
      </c>
      <c r="E136" s="188"/>
      <c r="F136" s="179"/>
      <c r="G136" s="179"/>
      <c r="J136" s="75"/>
    </row>
    <row r="137" spans="1:17" ht="17.100000000000001" customHeight="1" x14ac:dyDescent="0.2">
      <c r="A137" s="13"/>
      <c r="B137" s="265" t="s">
        <v>183</v>
      </c>
      <c r="C137" s="266"/>
      <c r="D137" s="180" t="s">
        <v>182</v>
      </c>
      <c r="E137" s="188"/>
      <c r="F137" s="179"/>
      <c r="G137" s="179"/>
      <c r="J137" s="75"/>
    </row>
    <row r="138" spans="1:17" ht="17.100000000000001" customHeight="1" x14ac:dyDescent="0.2">
      <c r="A138" s="13"/>
      <c r="B138" s="265" t="s">
        <v>184</v>
      </c>
      <c r="C138" s="266"/>
      <c r="D138" s="181" t="s">
        <v>151</v>
      </c>
      <c r="E138" s="188"/>
      <c r="F138" s="179"/>
      <c r="G138" s="179"/>
      <c r="J138" s="75"/>
    </row>
    <row r="139" spans="1:17" x14ac:dyDescent="0.2">
      <c r="A139" s="17"/>
      <c r="B139" s="18" t="s">
        <v>151</v>
      </c>
      <c r="C139" s="18" t="s">
        <v>874</v>
      </c>
      <c r="D139" s="18" t="s">
        <v>185</v>
      </c>
      <c r="E139" s="17"/>
      <c r="F139" s="17"/>
      <c r="G139" s="17"/>
      <c r="H139" s="17"/>
      <c r="J139" s="75"/>
    </row>
    <row r="140" spans="1:17" ht="18" customHeight="1" x14ac:dyDescent="0.2">
      <c r="A140" s="17"/>
      <c r="B140" s="182" t="s">
        <v>186</v>
      </c>
      <c r="C140" s="18" t="s">
        <v>187</v>
      </c>
      <c r="D140" s="18" t="s">
        <v>188</v>
      </c>
      <c r="E140" s="17"/>
      <c r="F140" s="17"/>
      <c r="G140" s="17"/>
      <c r="J140" s="75"/>
    </row>
    <row r="141" spans="1:17" ht="17.100000000000001" customHeight="1" x14ac:dyDescent="0.2">
      <c r="A141" s="17"/>
      <c r="B141" s="183" t="s">
        <v>189</v>
      </c>
      <c r="C141" s="184">
        <v>20.756499999999999</v>
      </c>
      <c r="D141" s="184">
        <v>20.641500000000001</v>
      </c>
      <c r="E141" s="17"/>
      <c r="F141" s="159"/>
      <c r="G141" s="189"/>
      <c r="J141" s="75"/>
    </row>
    <row r="142" spans="1:17" ht="17.100000000000001" customHeight="1" x14ac:dyDescent="0.2">
      <c r="A142" s="17"/>
      <c r="B142" s="183" t="s">
        <v>875</v>
      </c>
      <c r="C142" s="184">
        <v>17.626999999999999</v>
      </c>
      <c r="D142" s="184">
        <v>17.529299999999999</v>
      </c>
      <c r="E142" s="17"/>
      <c r="F142" s="159"/>
      <c r="G142" s="189"/>
      <c r="J142" s="75"/>
    </row>
    <row r="143" spans="1:17" ht="17.100000000000001" customHeight="1" x14ac:dyDescent="0.2">
      <c r="A143" s="17"/>
      <c r="B143" s="183" t="s">
        <v>191</v>
      </c>
      <c r="C143" s="184">
        <v>19.636399999999998</v>
      </c>
      <c r="D143" s="184">
        <v>19.5063</v>
      </c>
      <c r="E143" s="17"/>
      <c r="F143" s="159"/>
      <c r="G143" s="189"/>
      <c r="J143" s="75"/>
    </row>
    <row r="144" spans="1:17" ht="17.100000000000001" customHeight="1" x14ac:dyDescent="0.2">
      <c r="A144" s="17"/>
      <c r="B144" s="183" t="s">
        <v>876</v>
      </c>
      <c r="C144" s="184">
        <v>16.6599</v>
      </c>
      <c r="D144" s="184">
        <v>16.549499999999998</v>
      </c>
      <c r="E144" s="17"/>
      <c r="F144" s="159"/>
      <c r="G144" s="189"/>
      <c r="J144" s="75"/>
    </row>
    <row r="145" spans="1:10" ht="14.1" customHeight="1" x14ac:dyDescent="0.2">
      <c r="A145" s="17"/>
      <c r="B145" s="17"/>
      <c r="C145" s="17"/>
      <c r="D145" s="17"/>
      <c r="E145" s="17"/>
      <c r="F145" s="17"/>
      <c r="G145" s="17"/>
      <c r="J145" s="75"/>
    </row>
    <row r="146" spans="1:10" ht="17.100000000000001" customHeight="1" x14ac:dyDescent="0.2">
      <c r="A146" s="17"/>
      <c r="B146" s="265" t="s">
        <v>877</v>
      </c>
      <c r="C146" s="266"/>
      <c r="D146" s="180" t="s">
        <v>182</v>
      </c>
      <c r="E146" s="17"/>
      <c r="F146" s="17"/>
      <c r="G146" s="17"/>
      <c r="J146" s="75"/>
    </row>
    <row r="147" spans="1:10" ht="14.1" customHeight="1" x14ac:dyDescent="0.2">
      <c r="A147" s="17"/>
      <c r="B147" s="159"/>
      <c r="C147" s="159"/>
      <c r="D147" s="17"/>
      <c r="E147" s="17"/>
      <c r="F147" s="17"/>
      <c r="G147" s="17"/>
      <c r="J147" s="75"/>
    </row>
    <row r="148" spans="1:10" ht="29.1" customHeight="1" x14ac:dyDescent="0.2">
      <c r="A148" s="17"/>
      <c r="B148" s="265" t="s">
        <v>194</v>
      </c>
      <c r="C148" s="266"/>
      <c r="D148" s="180" t="s">
        <v>182</v>
      </c>
      <c r="E148" s="190"/>
      <c r="F148" s="17"/>
      <c r="G148" s="17"/>
      <c r="J148" s="75"/>
    </row>
    <row r="149" spans="1:10" ht="29.1" customHeight="1" x14ac:dyDescent="0.2">
      <c r="A149" s="17"/>
      <c r="B149" s="265" t="s">
        <v>195</v>
      </c>
      <c r="C149" s="266"/>
      <c r="D149" s="180" t="s">
        <v>182</v>
      </c>
      <c r="E149" s="190"/>
      <c r="F149" s="17"/>
      <c r="G149" s="17"/>
      <c r="J149" s="75"/>
    </row>
    <row r="150" spans="1:10" ht="17.100000000000001" customHeight="1" x14ac:dyDescent="0.2">
      <c r="A150" s="17"/>
      <c r="B150" s="265" t="s">
        <v>196</v>
      </c>
      <c r="C150" s="266"/>
      <c r="D150" s="180" t="s">
        <v>182</v>
      </c>
      <c r="E150" s="190"/>
      <c r="F150" s="17"/>
      <c r="G150" s="17"/>
      <c r="J150" s="75"/>
    </row>
    <row r="151" spans="1:10" ht="17.100000000000001" customHeight="1" x14ac:dyDescent="0.2">
      <c r="A151" s="17"/>
      <c r="B151" s="265" t="s">
        <v>197</v>
      </c>
      <c r="C151" s="266"/>
      <c r="D151" s="185">
        <v>0.1750119715825903</v>
      </c>
      <c r="E151" s="17"/>
      <c r="F151" s="159"/>
      <c r="G151" s="189"/>
    </row>
  </sheetData>
  <mergeCells count="17">
    <mergeCell ref="A1:H1"/>
    <mergeCell ref="A2:H2"/>
    <mergeCell ref="A3:H3"/>
    <mergeCell ref="B137:C137"/>
    <mergeCell ref="B138:C138"/>
    <mergeCell ref="B135:D135"/>
    <mergeCell ref="B136:C136"/>
    <mergeCell ref="B129:H129"/>
    <mergeCell ref="B130:H130"/>
    <mergeCell ref="B131:H131"/>
    <mergeCell ref="B132:H132"/>
    <mergeCell ref="B133:H133"/>
    <mergeCell ref="B151:C151"/>
    <mergeCell ref="B146:C146"/>
    <mergeCell ref="B148:C148"/>
    <mergeCell ref="B149:C149"/>
    <mergeCell ref="B150:C150"/>
  </mergeCells>
  <hyperlinks>
    <hyperlink ref="I1" location="Index!B27" display="Index" xr:uid="{97FEE281-FEF8-41EA-B34B-6B263EAB7D6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D16D8-DA5A-401F-B8EB-8F9FD395B795}">
  <sheetPr>
    <outlinePr summaryBelow="0" summaryRight="0"/>
  </sheetPr>
  <dimension ref="A1:Q157"/>
  <sheetViews>
    <sheetView showGridLines="0" workbookViewId="0">
      <selection activeCell="A150" sqref="A1:H1048576"/>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0" width="50.7109375" customWidth="1"/>
  </cols>
  <sheetData>
    <row r="1" spans="1:10" ht="15" x14ac:dyDescent="0.2">
      <c r="A1" s="282" t="s">
        <v>0</v>
      </c>
      <c r="B1" s="282"/>
      <c r="C1" s="282"/>
      <c r="D1" s="282"/>
      <c r="E1" s="282"/>
      <c r="F1" s="282"/>
      <c r="G1" s="282"/>
      <c r="H1" s="282"/>
      <c r="I1" s="69" t="s">
        <v>1044</v>
      </c>
      <c r="J1" s="75"/>
    </row>
    <row r="2" spans="1:10" ht="15" x14ac:dyDescent="0.2">
      <c r="A2" s="282" t="s">
        <v>849</v>
      </c>
      <c r="B2" s="282"/>
      <c r="C2" s="282"/>
      <c r="D2" s="282"/>
      <c r="E2" s="282"/>
      <c r="F2" s="282"/>
      <c r="G2" s="282"/>
      <c r="H2" s="282"/>
      <c r="J2" s="61" t="s">
        <v>1045</v>
      </c>
    </row>
    <row r="3" spans="1:10" ht="15" x14ac:dyDescent="0.2">
      <c r="A3" s="282" t="s">
        <v>863</v>
      </c>
      <c r="B3" s="282"/>
      <c r="C3" s="282"/>
      <c r="D3" s="282"/>
      <c r="E3" s="282"/>
      <c r="F3" s="282"/>
      <c r="G3" s="282"/>
      <c r="H3" s="282"/>
      <c r="J3" s="75"/>
    </row>
    <row r="4" spans="1:10" s="8" customFormat="1" ht="30" x14ac:dyDescent="0.2">
      <c r="A4" s="162" t="s">
        <v>2</v>
      </c>
      <c r="B4" s="162" t="s">
        <v>3</v>
      </c>
      <c r="C4" s="10" t="s">
        <v>4</v>
      </c>
      <c r="D4" s="10" t="s">
        <v>865</v>
      </c>
      <c r="E4" s="162" t="s">
        <v>5</v>
      </c>
      <c r="F4" s="10" t="s">
        <v>866</v>
      </c>
      <c r="G4" s="162" t="s">
        <v>6</v>
      </c>
      <c r="H4" s="10" t="s">
        <v>864</v>
      </c>
      <c r="J4" s="76"/>
    </row>
    <row r="5" spans="1:10" x14ac:dyDescent="0.2">
      <c r="A5" s="163"/>
      <c r="B5" s="163"/>
      <c r="C5" s="164" t="s">
        <v>7</v>
      </c>
      <c r="D5" s="163"/>
      <c r="E5" s="163"/>
      <c r="F5" s="163"/>
      <c r="G5" s="163"/>
      <c r="H5" s="12"/>
      <c r="J5" s="75"/>
    </row>
    <row r="6" spans="1:10" ht="25.5" x14ac:dyDescent="0.2">
      <c r="A6" s="163"/>
      <c r="B6" s="163"/>
      <c r="C6" s="164" t="s">
        <v>8</v>
      </c>
      <c r="D6" s="163"/>
      <c r="E6" s="163"/>
      <c r="F6" s="163"/>
      <c r="G6" s="163"/>
      <c r="H6" s="12"/>
      <c r="J6" s="75"/>
    </row>
    <row r="7" spans="1:10" x14ac:dyDescent="0.2">
      <c r="A7" s="165">
        <v>1</v>
      </c>
      <c r="B7" s="166" t="s">
        <v>336</v>
      </c>
      <c r="C7" s="166" t="s">
        <v>337</v>
      </c>
      <c r="D7" s="166" t="s">
        <v>47</v>
      </c>
      <c r="E7" s="167">
        <v>1122765</v>
      </c>
      <c r="F7" s="168">
        <v>17195.707357499999</v>
      </c>
      <c r="G7" s="169">
        <v>8.3280960000000001E-2</v>
      </c>
      <c r="H7" s="12"/>
      <c r="J7" s="75"/>
    </row>
    <row r="8" spans="1:10" x14ac:dyDescent="0.2">
      <c r="A8" s="165">
        <v>2</v>
      </c>
      <c r="B8" s="166" t="s">
        <v>12</v>
      </c>
      <c r="C8" s="166" t="s">
        <v>13</v>
      </c>
      <c r="D8" s="166" t="s">
        <v>14</v>
      </c>
      <c r="E8" s="167">
        <v>548000</v>
      </c>
      <c r="F8" s="168">
        <v>15677.183999999999</v>
      </c>
      <c r="G8" s="169">
        <v>7.5926560000000004E-2</v>
      </c>
      <c r="H8" s="12"/>
      <c r="J8" s="75"/>
    </row>
    <row r="9" spans="1:10" x14ac:dyDescent="0.2">
      <c r="A9" s="165">
        <v>3</v>
      </c>
      <c r="B9" s="166" t="s">
        <v>45</v>
      </c>
      <c r="C9" s="166" t="s">
        <v>46</v>
      </c>
      <c r="D9" s="166" t="s">
        <v>47</v>
      </c>
      <c r="E9" s="167">
        <v>980000</v>
      </c>
      <c r="F9" s="168">
        <v>10986.29</v>
      </c>
      <c r="G9" s="169">
        <v>5.3207980000000002E-2</v>
      </c>
      <c r="H9" s="12"/>
      <c r="J9" s="75"/>
    </row>
    <row r="10" spans="1:10" x14ac:dyDescent="0.2">
      <c r="A10" s="165">
        <v>4</v>
      </c>
      <c r="B10" s="166" t="s">
        <v>342</v>
      </c>
      <c r="C10" s="166" t="s">
        <v>343</v>
      </c>
      <c r="D10" s="166" t="s">
        <v>233</v>
      </c>
      <c r="E10" s="167">
        <v>597000</v>
      </c>
      <c r="F10" s="168">
        <v>8399.1929999999993</v>
      </c>
      <c r="G10" s="169">
        <v>4.067834E-2</v>
      </c>
      <c r="H10" s="12"/>
      <c r="J10" s="75"/>
    </row>
    <row r="11" spans="1:10" x14ac:dyDescent="0.2">
      <c r="A11" s="165">
        <v>5</v>
      </c>
      <c r="B11" s="166" t="s">
        <v>9</v>
      </c>
      <c r="C11" s="166" t="s">
        <v>10</v>
      </c>
      <c r="D11" s="166" t="s">
        <v>11</v>
      </c>
      <c r="E11" s="167">
        <v>202401</v>
      </c>
      <c r="F11" s="168">
        <v>7426.699893</v>
      </c>
      <c r="G11" s="169">
        <v>3.5968439999999997E-2</v>
      </c>
      <c r="H11" s="12"/>
      <c r="J11" s="75"/>
    </row>
    <row r="12" spans="1:10" ht="15" x14ac:dyDescent="0.2">
      <c r="A12" s="165">
        <v>6</v>
      </c>
      <c r="B12" s="166" t="s">
        <v>62</v>
      </c>
      <c r="C12" s="166" t="s">
        <v>63</v>
      </c>
      <c r="D12" s="166" t="s">
        <v>47</v>
      </c>
      <c r="E12" s="167">
        <v>716000</v>
      </c>
      <c r="F12" s="168">
        <v>5945.3059999999996</v>
      </c>
      <c r="G12" s="169">
        <v>2.8793860000000001E-2</v>
      </c>
      <c r="H12" s="12"/>
      <c r="J12" s="62"/>
    </row>
    <row r="13" spans="1:10" x14ac:dyDescent="0.2">
      <c r="A13" s="165">
        <v>7</v>
      </c>
      <c r="B13" s="166" t="s">
        <v>15</v>
      </c>
      <c r="C13" s="166" t="s">
        <v>16</v>
      </c>
      <c r="D13" s="166" t="s">
        <v>17</v>
      </c>
      <c r="E13" s="167">
        <v>427000</v>
      </c>
      <c r="F13" s="168">
        <v>5861.6424999999999</v>
      </c>
      <c r="G13" s="169">
        <v>2.8388670000000001E-2</v>
      </c>
      <c r="H13" s="12"/>
      <c r="J13" s="77"/>
    </row>
    <row r="14" spans="1:10" x14ac:dyDescent="0.2">
      <c r="A14" s="165">
        <v>8</v>
      </c>
      <c r="B14" s="166" t="s">
        <v>91</v>
      </c>
      <c r="C14" s="166" t="s">
        <v>92</v>
      </c>
      <c r="D14" s="166" t="s">
        <v>31</v>
      </c>
      <c r="E14" s="167">
        <v>907000</v>
      </c>
      <c r="F14" s="168">
        <v>5325.9040000000005</v>
      </c>
      <c r="G14" s="169">
        <v>2.5794020000000001E-2</v>
      </c>
      <c r="H14" s="12"/>
      <c r="J14" s="77"/>
    </row>
    <row r="15" spans="1:10" x14ac:dyDescent="0.2">
      <c r="A15" s="165">
        <v>9</v>
      </c>
      <c r="B15" s="166" t="s">
        <v>89</v>
      </c>
      <c r="C15" s="166" t="s">
        <v>90</v>
      </c>
      <c r="D15" s="166" t="s">
        <v>71</v>
      </c>
      <c r="E15" s="167">
        <v>127000</v>
      </c>
      <c r="F15" s="168">
        <v>5320.0934999999999</v>
      </c>
      <c r="G15" s="169">
        <v>2.5765880000000001E-2</v>
      </c>
      <c r="H15" s="12"/>
      <c r="J15" s="77" t="s">
        <v>1061</v>
      </c>
    </row>
    <row r="16" spans="1:10" x14ac:dyDescent="0.2">
      <c r="A16" s="165">
        <v>10</v>
      </c>
      <c r="B16" s="166" t="s">
        <v>367</v>
      </c>
      <c r="C16" s="166" t="s">
        <v>368</v>
      </c>
      <c r="D16" s="166" t="s">
        <v>369</v>
      </c>
      <c r="E16" s="167">
        <v>1100000</v>
      </c>
      <c r="F16" s="168">
        <v>4690.95</v>
      </c>
      <c r="G16" s="169">
        <v>2.271886E-2</v>
      </c>
      <c r="H16" s="12"/>
      <c r="J16" s="75"/>
    </row>
    <row r="17" spans="1:10" x14ac:dyDescent="0.2">
      <c r="A17" s="165">
        <v>11</v>
      </c>
      <c r="B17" s="166" t="s">
        <v>340</v>
      </c>
      <c r="C17" s="166" t="s">
        <v>341</v>
      </c>
      <c r="D17" s="166" t="s">
        <v>47</v>
      </c>
      <c r="E17" s="167">
        <v>401535</v>
      </c>
      <c r="F17" s="168">
        <v>4666.4390025000002</v>
      </c>
      <c r="G17" s="169">
        <v>2.2600149999999999E-2</v>
      </c>
      <c r="H17" s="12"/>
      <c r="J17" s="75"/>
    </row>
    <row r="18" spans="1:10" ht="25.5" x14ac:dyDescent="0.2">
      <c r="A18" s="165">
        <v>12</v>
      </c>
      <c r="B18" s="166" t="s">
        <v>351</v>
      </c>
      <c r="C18" s="166" t="s">
        <v>352</v>
      </c>
      <c r="D18" s="166" t="s">
        <v>213</v>
      </c>
      <c r="E18" s="167">
        <v>305000</v>
      </c>
      <c r="F18" s="168">
        <v>4452.3900000000003</v>
      </c>
      <c r="G18" s="169">
        <v>2.1563479999999999E-2</v>
      </c>
      <c r="H18" s="12"/>
      <c r="J18" s="75"/>
    </row>
    <row r="19" spans="1:10" x14ac:dyDescent="0.2">
      <c r="A19" s="165">
        <v>13</v>
      </c>
      <c r="B19" s="166" t="s">
        <v>403</v>
      </c>
      <c r="C19" s="166" t="s">
        <v>404</v>
      </c>
      <c r="D19" s="166" t="s">
        <v>74</v>
      </c>
      <c r="E19" s="167">
        <v>65000</v>
      </c>
      <c r="F19" s="168">
        <v>4353.5050000000001</v>
      </c>
      <c r="G19" s="169">
        <v>2.108457E-2</v>
      </c>
      <c r="H19" s="12"/>
      <c r="J19" s="75"/>
    </row>
    <row r="20" spans="1:10" x14ac:dyDescent="0.2">
      <c r="A20" s="165">
        <v>14</v>
      </c>
      <c r="B20" s="166" t="s">
        <v>344</v>
      </c>
      <c r="C20" s="166" t="s">
        <v>345</v>
      </c>
      <c r="D20" s="166" t="s">
        <v>233</v>
      </c>
      <c r="E20" s="167">
        <v>117702</v>
      </c>
      <c r="F20" s="168">
        <v>4320.7815689999998</v>
      </c>
      <c r="G20" s="169">
        <v>2.0926090000000001E-2</v>
      </c>
      <c r="H20" s="12"/>
      <c r="J20" s="75"/>
    </row>
    <row r="21" spans="1:10" x14ac:dyDescent="0.2">
      <c r="A21" s="165">
        <v>15</v>
      </c>
      <c r="B21" s="166" t="s">
        <v>385</v>
      </c>
      <c r="C21" s="166" t="s">
        <v>386</v>
      </c>
      <c r="D21" s="166" t="s">
        <v>207</v>
      </c>
      <c r="E21" s="167">
        <v>97000</v>
      </c>
      <c r="F21" s="168">
        <v>4173.0855000000001</v>
      </c>
      <c r="G21" s="169">
        <v>2.0210780000000001E-2</v>
      </c>
      <c r="H21" s="12"/>
      <c r="J21" s="75"/>
    </row>
    <row r="22" spans="1:10" ht="25.5" x14ac:dyDescent="0.2">
      <c r="A22" s="165">
        <v>16</v>
      </c>
      <c r="B22" s="166" t="s">
        <v>24</v>
      </c>
      <c r="C22" s="166" t="s">
        <v>25</v>
      </c>
      <c r="D22" s="166" t="s">
        <v>26</v>
      </c>
      <c r="E22" s="167">
        <v>42000</v>
      </c>
      <c r="F22" s="168">
        <v>4164.51</v>
      </c>
      <c r="G22" s="169">
        <v>2.0169240000000001E-2</v>
      </c>
      <c r="H22" s="12"/>
      <c r="J22" s="62"/>
    </row>
    <row r="23" spans="1:10" x14ac:dyDescent="0.2">
      <c r="A23" s="165">
        <v>17</v>
      </c>
      <c r="B23" s="166" t="s">
        <v>582</v>
      </c>
      <c r="C23" s="166" t="s">
        <v>583</v>
      </c>
      <c r="D23" s="166" t="s">
        <v>277</v>
      </c>
      <c r="E23" s="167">
        <v>32500</v>
      </c>
      <c r="F23" s="168">
        <v>4029.7725</v>
      </c>
      <c r="G23" s="169">
        <v>1.951669E-2</v>
      </c>
      <c r="H23" s="12"/>
      <c r="J23" s="14"/>
    </row>
    <row r="24" spans="1:10" x14ac:dyDescent="0.2">
      <c r="A24" s="165">
        <v>18</v>
      </c>
      <c r="B24" s="166" t="s">
        <v>387</v>
      </c>
      <c r="C24" s="166" t="s">
        <v>388</v>
      </c>
      <c r="D24" s="166" t="s">
        <v>47</v>
      </c>
      <c r="E24" s="167">
        <v>240000</v>
      </c>
      <c r="F24" s="168">
        <v>3508.44</v>
      </c>
      <c r="G24" s="169">
        <v>1.699181E-2</v>
      </c>
      <c r="H24" s="12"/>
      <c r="J24" s="14"/>
    </row>
    <row r="25" spans="1:10" ht="25.5" x14ac:dyDescent="0.2">
      <c r="A25" s="165">
        <v>19</v>
      </c>
      <c r="B25" s="166" t="s">
        <v>803</v>
      </c>
      <c r="C25" s="166" t="s">
        <v>804</v>
      </c>
      <c r="D25" s="166" t="s">
        <v>309</v>
      </c>
      <c r="E25" s="167">
        <v>118000</v>
      </c>
      <c r="F25" s="168">
        <v>3504.01</v>
      </c>
      <c r="G25" s="169">
        <v>1.697036E-2</v>
      </c>
      <c r="H25" s="12"/>
      <c r="J25" s="14" t="s">
        <v>1072</v>
      </c>
    </row>
    <row r="26" spans="1:10" ht="25.5" x14ac:dyDescent="0.2">
      <c r="A26" s="165">
        <v>20</v>
      </c>
      <c r="B26" s="166" t="s">
        <v>269</v>
      </c>
      <c r="C26" s="166" t="s">
        <v>270</v>
      </c>
      <c r="D26" s="166" t="s">
        <v>74</v>
      </c>
      <c r="E26" s="167">
        <v>269000</v>
      </c>
      <c r="F26" s="168">
        <v>3338.5590000000002</v>
      </c>
      <c r="G26" s="169">
        <v>1.6169059999999999E-2</v>
      </c>
      <c r="H26" s="12"/>
      <c r="J26" s="75"/>
    </row>
    <row r="27" spans="1:10" x14ac:dyDescent="0.2">
      <c r="A27" s="165">
        <v>21</v>
      </c>
      <c r="B27" s="166" t="s">
        <v>375</v>
      </c>
      <c r="C27" s="166" t="s">
        <v>376</v>
      </c>
      <c r="D27" s="166" t="s">
        <v>369</v>
      </c>
      <c r="E27" s="167">
        <v>140000</v>
      </c>
      <c r="F27" s="168">
        <v>3260.67</v>
      </c>
      <c r="G27" s="169">
        <v>1.579183E-2</v>
      </c>
      <c r="H27" s="12"/>
      <c r="J27" s="75"/>
    </row>
    <row r="28" spans="1:10" x14ac:dyDescent="0.2">
      <c r="A28" s="165">
        <v>22</v>
      </c>
      <c r="B28" s="166" t="s">
        <v>353</v>
      </c>
      <c r="C28" s="166" t="s">
        <v>354</v>
      </c>
      <c r="D28" s="166" t="s">
        <v>277</v>
      </c>
      <c r="E28" s="167">
        <v>318000</v>
      </c>
      <c r="F28" s="168">
        <v>2935.14</v>
      </c>
      <c r="G28" s="169">
        <v>1.421525E-2</v>
      </c>
      <c r="H28" s="12"/>
      <c r="J28" s="75"/>
    </row>
    <row r="29" spans="1:10" x14ac:dyDescent="0.2">
      <c r="A29" s="165">
        <v>23</v>
      </c>
      <c r="B29" s="166" t="s">
        <v>714</v>
      </c>
      <c r="C29" s="166" t="s">
        <v>715</v>
      </c>
      <c r="D29" s="166" t="s">
        <v>66</v>
      </c>
      <c r="E29" s="167">
        <v>180121</v>
      </c>
      <c r="F29" s="168">
        <v>2839.5175045000001</v>
      </c>
      <c r="G29" s="169">
        <v>1.375214E-2</v>
      </c>
      <c r="H29" s="12"/>
      <c r="J29" s="75"/>
    </row>
    <row r="30" spans="1:10" ht="25.5" x14ac:dyDescent="0.2">
      <c r="A30" s="165">
        <v>24</v>
      </c>
      <c r="B30" s="166" t="s">
        <v>491</v>
      </c>
      <c r="C30" s="166" t="s">
        <v>492</v>
      </c>
      <c r="D30" s="166" t="s">
        <v>213</v>
      </c>
      <c r="E30" s="167">
        <v>196000</v>
      </c>
      <c r="F30" s="168">
        <v>2836.5120000000002</v>
      </c>
      <c r="G30" s="169">
        <v>1.3737579999999999E-2</v>
      </c>
      <c r="H30" s="12"/>
      <c r="J30" s="75"/>
    </row>
    <row r="31" spans="1:10" x14ac:dyDescent="0.2">
      <c r="A31" s="165">
        <v>25</v>
      </c>
      <c r="B31" s="166" t="s">
        <v>584</v>
      </c>
      <c r="C31" s="166" t="s">
        <v>585</v>
      </c>
      <c r="D31" s="166" t="s">
        <v>233</v>
      </c>
      <c r="E31" s="167">
        <v>229000</v>
      </c>
      <c r="F31" s="168">
        <v>2813.1505000000002</v>
      </c>
      <c r="G31" s="169">
        <v>1.362444E-2</v>
      </c>
      <c r="H31" s="12"/>
      <c r="J31" s="75"/>
    </row>
    <row r="32" spans="1:10" x14ac:dyDescent="0.2">
      <c r="A32" s="165">
        <v>26</v>
      </c>
      <c r="B32" s="166" t="s">
        <v>18</v>
      </c>
      <c r="C32" s="166" t="s">
        <v>19</v>
      </c>
      <c r="D32" s="166" t="s">
        <v>20</v>
      </c>
      <c r="E32" s="167">
        <v>770000</v>
      </c>
      <c r="F32" s="168">
        <v>2764.3</v>
      </c>
      <c r="G32" s="169">
        <v>1.338785E-2</v>
      </c>
      <c r="H32" s="12"/>
      <c r="J32" s="75"/>
    </row>
    <row r="33" spans="1:10" x14ac:dyDescent="0.2">
      <c r="A33" s="165">
        <v>27</v>
      </c>
      <c r="B33" s="166" t="s">
        <v>361</v>
      </c>
      <c r="C33" s="166" t="s">
        <v>362</v>
      </c>
      <c r="D33" s="166" t="s">
        <v>110</v>
      </c>
      <c r="E33" s="167">
        <v>1625000</v>
      </c>
      <c r="F33" s="168">
        <v>2717</v>
      </c>
      <c r="G33" s="169">
        <v>1.315877E-2</v>
      </c>
      <c r="H33" s="12"/>
      <c r="J33" s="75"/>
    </row>
    <row r="34" spans="1:10" ht="25.5" x14ac:dyDescent="0.2">
      <c r="A34" s="165">
        <v>28</v>
      </c>
      <c r="B34" s="166" t="s">
        <v>355</v>
      </c>
      <c r="C34" s="166" t="s">
        <v>356</v>
      </c>
      <c r="D34" s="166" t="s">
        <v>213</v>
      </c>
      <c r="E34" s="167">
        <v>226000</v>
      </c>
      <c r="F34" s="168">
        <v>2679.6819999999998</v>
      </c>
      <c r="G34" s="169">
        <v>1.297804E-2</v>
      </c>
      <c r="H34" s="12"/>
      <c r="J34" s="75"/>
    </row>
    <row r="35" spans="1:10" x14ac:dyDescent="0.2">
      <c r="A35" s="165">
        <v>29</v>
      </c>
      <c r="B35" s="166" t="s">
        <v>523</v>
      </c>
      <c r="C35" s="166" t="s">
        <v>524</v>
      </c>
      <c r="D35" s="166" t="s">
        <v>255</v>
      </c>
      <c r="E35" s="167">
        <v>46000</v>
      </c>
      <c r="F35" s="168">
        <v>2585.4989999999998</v>
      </c>
      <c r="G35" s="169">
        <v>1.2521900000000001E-2</v>
      </c>
      <c r="H35" s="12"/>
      <c r="J35" s="75"/>
    </row>
    <row r="36" spans="1:10" ht="25.5" x14ac:dyDescent="0.2">
      <c r="A36" s="165">
        <v>30</v>
      </c>
      <c r="B36" s="166" t="s">
        <v>95</v>
      </c>
      <c r="C36" s="166" t="s">
        <v>96</v>
      </c>
      <c r="D36" s="166" t="s">
        <v>97</v>
      </c>
      <c r="E36" s="167">
        <v>175000</v>
      </c>
      <c r="F36" s="168">
        <v>2515.4499999999998</v>
      </c>
      <c r="G36" s="169">
        <v>1.218264E-2</v>
      </c>
      <c r="H36" s="12"/>
      <c r="J36" s="75"/>
    </row>
    <row r="37" spans="1:10" x14ac:dyDescent="0.2">
      <c r="A37" s="165">
        <v>31</v>
      </c>
      <c r="B37" s="166" t="s">
        <v>391</v>
      </c>
      <c r="C37" s="166" t="s">
        <v>392</v>
      </c>
      <c r="D37" s="166" t="s">
        <v>66</v>
      </c>
      <c r="E37" s="167">
        <v>77000</v>
      </c>
      <c r="F37" s="168">
        <v>2496.2629999999999</v>
      </c>
      <c r="G37" s="169">
        <v>1.208971E-2</v>
      </c>
      <c r="H37" s="12"/>
      <c r="J37" s="75"/>
    </row>
    <row r="38" spans="1:10" ht="25.5" x14ac:dyDescent="0.2">
      <c r="A38" s="165">
        <v>32</v>
      </c>
      <c r="B38" s="166" t="s">
        <v>363</v>
      </c>
      <c r="C38" s="166" t="s">
        <v>364</v>
      </c>
      <c r="D38" s="166" t="s">
        <v>213</v>
      </c>
      <c r="E38" s="167">
        <v>42500</v>
      </c>
      <c r="F38" s="168">
        <v>2461.5362500000001</v>
      </c>
      <c r="G38" s="169">
        <v>1.192153E-2</v>
      </c>
      <c r="H38" s="12"/>
      <c r="J38" s="75"/>
    </row>
    <row r="39" spans="1:10" x14ac:dyDescent="0.2">
      <c r="A39" s="165">
        <v>33</v>
      </c>
      <c r="B39" s="166" t="s">
        <v>766</v>
      </c>
      <c r="C39" s="166" t="s">
        <v>767</v>
      </c>
      <c r="D39" s="166" t="s">
        <v>210</v>
      </c>
      <c r="E39" s="167">
        <v>127000</v>
      </c>
      <c r="F39" s="168">
        <v>2421.4454999999998</v>
      </c>
      <c r="G39" s="169">
        <v>1.1727359999999999E-2</v>
      </c>
      <c r="H39" s="12"/>
      <c r="J39" s="75"/>
    </row>
    <row r="40" spans="1:10" x14ac:dyDescent="0.2">
      <c r="A40" s="165">
        <v>34</v>
      </c>
      <c r="B40" s="166" t="s">
        <v>258</v>
      </c>
      <c r="C40" s="166" t="s">
        <v>259</v>
      </c>
      <c r="D40" s="166" t="s">
        <v>207</v>
      </c>
      <c r="E40" s="167">
        <v>42000</v>
      </c>
      <c r="F40" s="168">
        <v>2392.7820000000002</v>
      </c>
      <c r="G40" s="169">
        <v>1.158854E-2</v>
      </c>
      <c r="H40" s="12"/>
      <c r="J40" s="75"/>
    </row>
    <row r="41" spans="1:10" x14ac:dyDescent="0.2">
      <c r="A41" s="165">
        <v>35</v>
      </c>
      <c r="B41" s="166" t="s">
        <v>759</v>
      </c>
      <c r="C41" s="166" t="s">
        <v>760</v>
      </c>
      <c r="D41" s="166" t="s">
        <v>282</v>
      </c>
      <c r="E41" s="167">
        <v>100000</v>
      </c>
      <c r="F41" s="168">
        <v>2354.9</v>
      </c>
      <c r="G41" s="169">
        <v>1.140508E-2</v>
      </c>
      <c r="H41" s="12"/>
      <c r="J41" s="75"/>
    </row>
    <row r="42" spans="1:10" x14ac:dyDescent="0.2">
      <c r="A42" s="165">
        <v>36</v>
      </c>
      <c r="B42" s="166" t="s">
        <v>245</v>
      </c>
      <c r="C42" s="166" t="s">
        <v>246</v>
      </c>
      <c r="D42" s="166" t="s">
        <v>247</v>
      </c>
      <c r="E42" s="167">
        <v>226000</v>
      </c>
      <c r="F42" s="168">
        <v>2075.0189999999998</v>
      </c>
      <c r="G42" s="169">
        <v>1.0049580000000001E-2</v>
      </c>
      <c r="H42" s="12"/>
      <c r="J42" s="75"/>
    </row>
    <row r="43" spans="1:10" x14ac:dyDescent="0.2">
      <c r="A43" s="165">
        <v>37</v>
      </c>
      <c r="B43" s="166" t="s">
        <v>43</v>
      </c>
      <c r="C43" s="166" t="s">
        <v>44</v>
      </c>
      <c r="D43" s="166" t="s">
        <v>17</v>
      </c>
      <c r="E43" s="167">
        <v>198000</v>
      </c>
      <c r="F43" s="168">
        <v>2026.3320000000001</v>
      </c>
      <c r="G43" s="169">
        <v>9.8137799999999994E-3</v>
      </c>
      <c r="H43" s="12"/>
      <c r="J43" s="75"/>
    </row>
    <row r="44" spans="1:10" x14ac:dyDescent="0.2">
      <c r="A44" s="165">
        <v>38</v>
      </c>
      <c r="B44" s="166" t="s">
        <v>357</v>
      </c>
      <c r="C44" s="166" t="s">
        <v>358</v>
      </c>
      <c r="D44" s="166" t="s">
        <v>47</v>
      </c>
      <c r="E44" s="167">
        <v>1690000</v>
      </c>
      <c r="F44" s="168">
        <v>1994.2</v>
      </c>
      <c r="G44" s="169">
        <v>9.6581600000000007E-3</v>
      </c>
      <c r="H44" s="12"/>
      <c r="J44" s="75"/>
    </row>
    <row r="45" spans="1:10" x14ac:dyDescent="0.2">
      <c r="A45" s="165">
        <v>39</v>
      </c>
      <c r="B45" s="166" t="s">
        <v>555</v>
      </c>
      <c r="C45" s="166" t="s">
        <v>556</v>
      </c>
      <c r="D45" s="166" t="s">
        <v>255</v>
      </c>
      <c r="E45" s="167">
        <v>120000</v>
      </c>
      <c r="F45" s="168">
        <v>1980.24</v>
      </c>
      <c r="G45" s="169">
        <v>9.5905499999999998E-3</v>
      </c>
      <c r="H45" s="12"/>
      <c r="J45" s="75"/>
    </row>
    <row r="46" spans="1:10" ht="25.5" x14ac:dyDescent="0.2">
      <c r="A46" s="165">
        <v>40</v>
      </c>
      <c r="B46" s="166" t="s">
        <v>139</v>
      </c>
      <c r="C46" s="166" t="s">
        <v>140</v>
      </c>
      <c r="D46" s="166" t="s">
        <v>26</v>
      </c>
      <c r="E46" s="167">
        <v>110137</v>
      </c>
      <c r="F46" s="168">
        <v>1955.7027089999999</v>
      </c>
      <c r="G46" s="169">
        <v>9.4717099999999995E-3</v>
      </c>
      <c r="H46" s="12"/>
      <c r="J46" s="75"/>
    </row>
    <row r="47" spans="1:10" ht="25.5" x14ac:dyDescent="0.2">
      <c r="A47" s="165">
        <v>41</v>
      </c>
      <c r="B47" s="166" t="s">
        <v>552</v>
      </c>
      <c r="C47" s="166" t="s">
        <v>553</v>
      </c>
      <c r="D47" s="166" t="s">
        <v>554</v>
      </c>
      <c r="E47" s="167">
        <v>456000</v>
      </c>
      <c r="F47" s="168">
        <v>1892.172</v>
      </c>
      <c r="G47" s="169">
        <v>9.1640300000000001E-3</v>
      </c>
      <c r="H47" s="12"/>
      <c r="J47" s="75"/>
    </row>
    <row r="48" spans="1:10" x14ac:dyDescent="0.2">
      <c r="A48" s="165">
        <v>42</v>
      </c>
      <c r="B48" s="166" t="s">
        <v>544</v>
      </c>
      <c r="C48" s="166" t="s">
        <v>545</v>
      </c>
      <c r="D48" s="166" t="s">
        <v>531</v>
      </c>
      <c r="E48" s="167">
        <v>26000</v>
      </c>
      <c r="F48" s="168">
        <v>1856.0619999999999</v>
      </c>
      <c r="G48" s="169">
        <v>8.9891399999999996E-3</v>
      </c>
      <c r="H48" s="12"/>
      <c r="J48" s="75"/>
    </row>
    <row r="49" spans="1:10" x14ac:dyDescent="0.2">
      <c r="A49" s="165">
        <v>43</v>
      </c>
      <c r="B49" s="166" t="s">
        <v>389</v>
      </c>
      <c r="C49" s="166" t="s">
        <v>390</v>
      </c>
      <c r="D49" s="166" t="s">
        <v>47</v>
      </c>
      <c r="E49" s="167">
        <v>110000</v>
      </c>
      <c r="F49" s="168">
        <v>1848.44</v>
      </c>
      <c r="G49" s="169">
        <v>8.9522300000000003E-3</v>
      </c>
      <c r="H49" s="12"/>
      <c r="J49" s="75"/>
    </row>
    <row r="50" spans="1:10" x14ac:dyDescent="0.2">
      <c r="A50" s="165">
        <v>44</v>
      </c>
      <c r="B50" s="166" t="s">
        <v>370</v>
      </c>
      <c r="C50" s="166" t="s">
        <v>371</v>
      </c>
      <c r="D50" s="166" t="s">
        <v>255</v>
      </c>
      <c r="E50" s="167">
        <v>50000</v>
      </c>
      <c r="F50" s="168">
        <v>1815.675</v>
      </c>
      <c r="G50" s="169">
        <v>8.7935400000000007E-3</v>
      </c>
      <c r="H50" s="12"/>
      <c r="J50" s="75"/>
    </row>
    <row r="51" spans="1:10" x14ac:dyDescent="0.2">
      <c r="A51" s="165">
        <v>45</v>
      </c>
      <c r="B51" s="166" t="s">
        <v>745</v>
      </c>
      <c r="C51" s="166" t="s">
        <v>746</v>
      </c>
      <c r="D51" s="166" t="s">
        <v>66</v>
      </c>
      <c r="E51" s="167">
        <v>61000</v>
      </c>
      <c r="F51" s="168">
        <v>1757.5319999999999</v>
      </c>
      <c r="G51" s="169">
        <v>8.5119500000000008E-3</v>
      </c>
      <c r="H51" s="12"/>
      <c r="J51" s="75"/>
    </row>
    <row r="52" spans="1:10" x14ac:dyDescent="0.2">
      <c r="A52" s="165">
        <v>46</v>
      </c>
      <c r="B52" s="166" t="s">
        <v>27</v>
      </c>
      <c r="C52" s="166" t="s">
        <v>28</v>
      </c>
      <c r="D52" s="166" t="s">
        <v>20</v>
      </c>
      <c r="E52" s="167">
        <v>560000</v>
      </c>
      <c r="F52" s="168">
        <v>1736</v>
      </c>
      <c r="G52" s="169">
        <v>8.4076700000000008E-3</v>
      </c>
      <c r="H52" s="12"/>
      <c r="J52" s="75"/>
    </row>
    <row r="53" spans="1:10" ht="25.5" x14ac:dyDescent="0.2">
      <c r="A53" s="165">
        <v>47</v>
      </c>
      <c r="B53" s="166" t="s">
        <v>527</v>
      </c>
      <c r="C53" s="166" t="s">
        <v>528</v>
      </c>
      <c r="D53" s="166" t="s">
        <v>467</v>
      </c>
      <c r="E53" s="167">
        <v>939000</v>
      </c>
      <c r="F53" s="168">
        <v>1721.1869999999999</v>
      </c>
      <c r="G53" s="169">
        <v>8.3359200000000001E-3</v>
      </c>
      <c r="H53" s="12"/>
      <c r="J53" s="75"/>
    </row>
    <row r="54" spans="1:10" x14ac:dyDescent="0.2">
      <c r="A54" s="165">
        <v>48</v>
      </c>
      <c r="B54" s="166" t="s">
        <v>248</v>
      </c>
      <c r="C54" s="166" t="s">
        <v>249</v>
      </c>
      <c r="D54" s="166" t="s">
        <v>250</v>
      </c>
      <c r="E54" s="167">
        <v>285000</v>
      </c>
      <c r="F54" s="168">
        <v>1407.9</v>
      </c>
      <c r="G54" s="169">
        <v>6.8186399999999999E-3</v>
      </c>
      <c r="H54" s="12"/>
      <c r="J54" s="75"/>
    </row>
    <row r="55" spans="1:10" x14ac:dyDescent="0.2">
      <c r="A55" s="165">
        <v>49</v>
      </c>
      <c r="B55" s="166" t="s">
        <v>199</v>
      </c>
      <c r="C55" s="166" t="s">
        <v>200</v>
      </c>
      <c r="D55" s="166" t="s">
        <v>47</v>
      </c>
      <c r="E55" s="167">
        <v>865456</v>
      </c>
      <c r="F55" s="168">
        <v>1402.471448</v>
      </c>
      <c r="G55" s="169">
        <v>6.79234E-3</v>
      </c>
      <c r="H55" s="12"/>
      <c r="J55" s="75"/>
    </row>
    <row r="56" spans="1:10" x14ac:dyDescent="0.2">
      <c r="A56" s="165">
        <v>50</v>
      </c>
      <c r="B56" s="166" t="s">
        <v>78</v>
      </c>
      <c r="C56" s="166" t="s">
        <v>79</v>
      </c>
      <c r="D56" s="166" t="s">
        <v>34</v>
      </c>
      <c r="E56" s="167">
        <v>38000</v>
      </c>
      <c r="F56" s="168">
        <v>1349.4939999999999</v>
      </c>
      <c r="G56" s="169">
        <v>6.5357699999999998E-3</v>
      </c>
      <c r="H56" s="12"/>
      <c r="J56" s="75"/>
    </row>
    <row r="57" spans="1:10" x14ac:dyDescent="0.2">
      <c r="A57" s="165">
        <v>51</v>
      </c>
      <c r="B57" s="166" t="s">
        <v>338</v>
      </c>
      <c r="C57" s="166" t="s">
        <v>339</v>
      </c>
      <c r="D57" s="166" t="s">
        <v>207</v>
      </c>
      <c r="E57" s="167">
        <v>751000</v>
      </c>
      <c r="F57" s="168">
        <v>1345.4165</v>
      </c>
      <c r="G57" s="169">
        <v>6.51602E-3</v>
      </c>
      <c r="H57" s="12"/>
      <c r="J57" s="75"/>
    </row>
    <row r="58" spans="1:10" x14ac:dyDescent="0.2">
      <c r="A58" s="165">
        <v>52</v>
      </c>
      <c r="B58" s="166" t="s">
        <v>736</v>
      </c>
      <c r="C58" s="166" t="s">
        <v>737</v>
      </c>
      <c r="D58" s="166" t="s">
        <v>332</v>
      </c>
      <c r="E58" s="167">
        <v>120000</v>
      </c>
      <c r="F58" s="168">
        <v>1236.24</v>
      </c>
      <c r="G58" s="169">
        <v>5.9872700000000003E-3</v>
      </c>
      <c r="H58" s="12"/>
      <c r="J58" s="75"/>
    </row>
    <row r="59" spans="1:10" x14ac:dyDescent="0.2">
      <c r="A59" s="165">
        <v>53</v>
      </c>
      <c r="B59" s="166" t="s">
        <v>266</v>
      </c>
      <c r="C59" s="166" t="s">
        <v>267</v>
      </c>
      <c r="D59" s="166" t="s">
        <v>268</v>
      </c>
      <c r="E59" s="167">
        <v>64000</v>
      </c>
      <c r="F59" s="168">
        <v>1190.6559999999999</v>
      </c>
      <c r="G59" s="169">
        <v>5.7664999999999999E-3</v>
      </c>
      <c r="H59" s="12"/>
      <c r="J59" s="75"/>
    </row>
    <row r="60" spans="1:10" x14ac:dyDescent="0.2">
      <c r="A60" s="165">
        <v>54</v>
      </c>
      <c r="B60" s="166" t="s">
        <v>256</v>
      </c>
      <c r="C60" s="166" t="s">
        <v>257</v>
      </c>
      <c r="D60" s="166" t="s">
        <v>47</v>
      </c>
      <c r="E60" s="167">
        <v>693000</v>
      </c>
      <c r="F60" s="168">
        <v>1109.8395</v>
      </c>
      <c r="G60" s="169">
        <v>5.3750899999999999E-3</v>
      </c>
      <c r="H60" s="12"/>
      <c r="J60" s="75"/>
    </row>
    <row r="61" spans="1:10" x14ac:dyDescent="0.2">
      <c r="A61" s="165">
        <v>55</v>
      </c>
      <c r="B61" s="166" t="s">
        <v>563</v>
      </c>
      <c r="C61" s="166" t="s">
        <v>564</v>
      </c>
      <c r="D61" s="166" t="s">
        <v>71</v>
      </c>
      <c r="E61" s="167">
        <v>104000</v>
      </c>
      <c r="F61" s="168">
        <v>1099.54</v>
      </c>
      <c r="G61" s="169">
        <v>5.3252100000000004E-3</v>
      </c>
      <c r="H61" s="12"/>
      <c r="J61" s="75"/>
    </row>
    <row r="62" spans="1:10" x14ac:dyDescent="0.2">
      <c r="A62" s="165">
        <v>56</v>
      </c>
      <c r="B62" s="166" t="s">
        <v>129</v>
      </c>
      <c r="C62" s="166" t="s">
        <v>130</v>
      </c>
      <c r="D62" s="166" t="s">
        <v>102</v>
      </c>
      <c r="E62" s="167">
        <v>145000</v>
      </c>
      <c r="F62" s="168">
        <v>1056.76</v>
      </c>
      <c r="G62" s="169">
        <v>5.11802E-3</v>
      </c>
      <c r="H62" s="12"/>
      <c r="J62" s="75"/>
    </row>
    <row r="63" spans="1:10" x14ac:dyDescent="0.2">
      <c r="A63" s="165">
        <v>57</v>
      </c>
      <c r="B63" s="166" t="s">
        <v>457</v>
      </c>
      <c r="C63" s="166" t="s">
        <v>458</v>
      </c>
      <c r="D63" s="166" t="s">
        <v>66</v>
      </c>
      <c r="E63" s="167">
        <v>119455</v>
      </c>
      <c r="F63" s="168">
        <v>905.82726500000001</v>
      </c>
      <c r="G63" s="169">
        <v>4.38704E-3</v>
      </c>
      <c r="H63" s="12"/>
      <c r="J63" s="75"/>
    </row>
    <row r="64" spans="1:10" ht="25.5" x14ac:dyDescent="0.2">
      <c r="A64" s="165">
        <v>58</v>
      </c>
      <c r="B64" s="166" t="s">
        <v>243</v>
      </c>
      <c r="C64" s="166" t="s">
        <v>244</v>
      </c>
      <c r="D64" s="166" t="s">
        <v>213</v>
      </c>
      <c r="E64" s="167">
        <v>18000</v>
      </c>
      <c r="F64" s="168">
        <v>865.88099999999997</v>
      </c>
      <c r="G64" s="169">
        <v>4.1935699999999998E-3</v>
      </c>
      <c r="H64" s="12"/>
      <c r="J64" s="75"/>
    </row>
    <row r="65" spans="1:10" x14ac:dyDescent="0.2">
      <c r="A65" s="165">
        <v>59</v>
      </c>
      <c r="B65" s="166" t="s">
        <v>557</v>
      </c>
      <c r="C65" s="166" t="s">
        <v>558</v>
      </c>
      <c r="D65" s="166" t="s">
        <v>74</v>
      </c>
      <c r="E65" s="167">
        <v>37558</v>
      </c>
      <c r="F65" s="168">
        <v>753.43225900000004</v>
      </c>
      <c r="G65" s="169">
        <v>3.6489700000000001E-3</v>
      </c>
      <c r="H65" s="12"/>
      <c r="J65" s="75"/>
    </row>
    <row r="66" spans="1:10" ht="25.5" x14ac:dyDescent="0.2">
      <c r="A66" s="165">
        <v>60</v>
      </c>
      <c r="B66" s="166" t="s">
        <v>517</v>
      </c>
      <c r="C66" s="166" t="s">
        <v>518</v>
      </c>
      <c r="D66" s="166" t="s">
        <v>213</v>
      </c>
      <c r="E66" s="167">
        <v>87944</v>
      </c>
      <c r="F66" s="168">
        <v>542.87831200000005</v>
      </c>
      <c r="G66" s="169">
        <v>2.6292300000000002E-3</v>
      </c>
      <c r="H66" s="12"/>
      <c r="J66" s="75"/>
    </row>
    <row r="67" spans="1:10" x14ac:dyDescent="0.2">
      <c r="A67" s="165">
        <v>61</v>
      </c>
      <c r="B67" s="166" t="s">
        <v>227</v>
      </c>
      <c r="C67" s="166" t="s">
        <v>228</v>
      </c>
      <c r="D67" s="166" t="s">
        <v>34</v>
      </c>
      <c r="E67" s="167">
        <v>7000</v>
      </c>
      <c r="F67" s="168">
        <v>471.91550000000001</v>
      </c>
      <c r="G67" s="169">
        <v>2.2855499999999999E-3</v>
      </c>
      <c r="H67" s="12"/>
      <c r="J67" s="75"/>
    </row>
    <row r="68" spans="1:10" ht="25.5" x14ac:dyDescent="0.2">
      <c r="A68" s="165">
        <v>62</v>
      </c>
      <c r="B68" s="166" t="s">
        <v>131</v>
      </c>
      <c r="C68" s="166" t="s">
        <v>132</v>
      </c>
      <c r="D68" s="166" t="s">
        <v>26</v>
      </c>
      <c r="E68" s="167">
        <v>250000</v>
      </c>
      <c r="F68" s="168">
        <v>452.125</v>
      </c>
      <c r="G68" s="169">
        <v>2.1897000000000002E-3</v>
      </c>
      <c r="H68" s="12"/>
      <c r="J68" s="75"/>
    </row>
    <row r="69" spans="1:10" x14ac:dyDescent="0.2">
      <c r="A69" s="163"/>
      <c r="B69" s="163"/>
      <c r="C69" s="164" t="s">
        <v>150</v>
      </c>
      <c r="D69" s="163"/>
      <c r="E69" s="163" t="s">
        <v>151</v>
      </c>
      <c r="F69" s="170">
        <v>205263.24906949999</v>
      </c>
      <c r="G69" s="171">
        <v>0.99411563999999997</v>
      </c>
      <c r="H69" s="12"/>
      <c r="J69" s="75"/>
    </row>
    <row r="70" spans="1:10" x14ac:dyDescent="0.2">
      <c r="A70" s="163"/>
      <c r="B70" s="163"/>
      <c r="C70" s="172"/>
      <c r="D70" s="163"/>
      <c r="E70" s="163"/>
      <c r="F70" s="173"/>
      <c r="G70" s="173"/>
      <c r="H70" s="12"/>
      <c r="J70" s="75"/>
    </row>
    <row r="71" spans="1:10" x14ac:dyDescent="0.2">
      <c r="A71" s="163"/>
      <c r="B71" s="163"/>
      <c r="C71" s="164" t="s">
        <v>152</v>
      </c>
      <c r="D71" s="163"/>
      <c r="E71" s="163"/>
      <c r="F71" s="163"/>
      <c r="G71" s="163"/>
      <c r="H71" s="12"/>
      <c r="J71" s="75"/>
    </row>
    <row r="72" spans="1:10" x14ac:dyDescent="0.2">
      <c r="A72" s="163"/>
      <c r="B72" s="163"/>
      <c r="C72" s="164" t="s">
        <v>150</v>
      </c>
      <c r="D72" s="163"/>
      <c r="E72" s="163" t="s">
        <v>151</v>
      </c>
      <c r="F72" s="174" t="s">
        <v>153</v>
      </c>
      <c r="G72" s="171">
        <v>0</v>
      </c>
      <c r="H72" s="12"/>
      <c r="J72" s="75"/>
    </row>
    <row r="73" spans="1:10" x14ac:dyDescent="0.2">
      <c r="A73" s="163"/>
      <c r="B73" s="163"/>
      <c r="C73" s="172"/>
      <c r="D73" s="163"/>
      <c r="E73" s="163"/>
      <c r="F73" s="173"/>
      <c r="G73" s="173"/>
      <c r="H73" s="12"/>
      <c r="J73" s="75"/>
    </row>
    <row r="74" spans="1:10" x14ac:dyDescent="0.2">
      <c r="A74" s="163"/>
      <c r="B74" s="163"/>
      <c r="C74" s="164" t="s">
        <v>154</v>
      </c>
      <c r="D74" s="163"/>
      <c r="E74" s="163"/>
      <c r="F74" s="163"/>
      <c r="G74" s="163"/>
      <c r="H74" s="12"/>
      <c r="J74" s="75"/>
    </row>
    <row r="75" spans="1:10" x14ac:dyDescent="0.2">
      <c r="A75" s="163"/>
      <c r="B75" s="163"/>
      <c r="C75" s="164" t="s">
        <v>150</v>
      </c>
      <c r="D75" s="163"/>
      <c r="E75" s="163" t="s">
        <v>151</v>
      </c>
      <c r="F75" s="174" t="s">
        <v>153</v>
      </c>
      <c r="G75" s="171">
        <v>0</v>
      </c>
      <c r="H75" s="12"/>
      <c r="J75" s="75"/>
    </row>
    <row r="76" spans="1:10" x14ac:dyDescent="0.2">
      <c r="A76" s="163"/>
      <c r="B76" s="163"/>
      <c r="C76" s="172"/>
      <c r="D76" s="163"/>
      <c r="E76" s="163"/>
      <c r="F76" s="173"/>
      <c r="G76" s="173"/>
      <c r="H76" s="12"/>
      <c r="J76" s="75"/>
    </row>
    <row r="77" spans="1:10" x14ac:dyDescent="0.2">
      <c r="A77" s="163"/>
      <c r="B77" s="163"/>
      <c r="C77" s="164" t="s">
        <v>155</v>
      </c>
      <c r="D77" s="163"/>
      <c r="E77" s="163"/>
      <c r="F77" s="163"/>
      <c r="G77" s="163"/>
      <c r="H77" s="12"/>
      <c r="J77" s="75"/>
    </row>
    <row r="78" spans="1:10" x14ac:dyDescent="0.2">
      <c r="A78" s="163"/>
      <c r="B78" s="163"/>
      <c r="C78" s="164" t="s">
        <v>150</v>
      </c>
      <c r="D78" s="163"/>
      <c r="E78" s="163" t="s">
        <v>151</v>
      </c>
      <c r="F78" s="174" t="s">
        <v>153</v>
      </c>
      <c r="G78" s="171">
        <v>0</v>
      </c>
      <c r="H78" s="12"/>
      <c r="J78" s="75"/>
    </row>
    <row r="79" spans="1:10" x14ac:dyDescent="0.2">
      <c r="A79" s="163"/>
      <c r="B79" s="163"/>
      <c r="C79" s="172"/>
      <c r="D79" s="163"/>
      <c r="E79" s="163"/>
      <c r="F79" s="173"/>
      <c r="G79" s="173"/>
      <c r="H79" s="12"/>
      <c r="J79" s="75"/>
    </row>
    <row r="80" spans="1:10" x14ac:dyDescent="0.2">
      <c r="A80" s="163"/>
      <c r="B80" s="163"/>
      <c r="C80" s="164" t="s">
        <v>156</v>
      </c>
      <c r="D80" s="163"/>
      <c r="E80" s="163"/>
      <c r="F80" s="173"/>
      <c r="G80" s="173"/>
      <c r="H80" s="12"/>
      <c r="J80" s="75"/>
    </row>
    <row r="81" spans="1:10" x14ac:dyDescent="0.2">
      <c r="A81" s="163"/>
      <c r="B81" s="163"/>
      <c r="C81" s="164" t="s">
        <v>150</v>
      </c>
      <c r="D81" s="163"/>
      <c r="E81" s="163" t="s">
        <v>151</v>
      </c>
      <c r="F81" s="174" t="s">
        <v>153</v>
      </c>
      <c r="G81" s="171">
        <v>0</v>
      </c>
      <c r="H81" s="12"/>
      <c r="J81" s="75"/>
    </row>
    <row r="82" spans="1:10" x14ac:dyDescent="0.2">
      <c r="A82" s="163"/>
      <c r="B82" s="163"/>
      <c r="C82" s="172"/>
      <c r="D82" s="163"/>
      <c r="E82" s="163"/>
      <c r="F82" s="173"/>
      <c r="G82" s="173"/>
      <c r="H82" s="12"/>
      <c r="J82" s="75"/>
    </row>
    <row r="83" spans="1:10" x14ac:dyDescent="0.2">
      <c r="A83" s="163"/>
      <c r="B83" s="163"/>
      <c r="C83" s="164" t="s">
        <v>157</v>
      </c>
      <c r="D83" s="163"/>
      <c r="E83" s="163"/>
      <c r="F83" s="173"/>
      <c r="G83" s="173"/>
      <c r="H83" s="12"/>
      <c r="J83" s="75"/>
    </row>
    <row r="84" spans="1:10" x14ac:dyDescent="0.2">
      <c r="A84" s="163"/>
      <c r="B84" s="163"/>
      <c r="C84" s="164" t="s">
        <v>150</v>
      </c>
      <c r="D84" s="163"/>
      <c r="E84" s="163" t="s">
        <v>151</v>
      </c>
      <c r="F84" s="174" t="s">
        <v>153</v>
      </c>
      <c r="G84" s="171">
        <v>0</v>
      </c>
      <c r="H84" s="12"/>
      <c r="J84" s="75"/>
    </row>
    <row r="85" spans="1:10" x14ac:dyDescent="0.2">
      <c r="A85" s="163"/>
      <c r="B85" s="163"/>
      <c r="C85" s="172"/>
      <c r="D85" s="163"/>
      <c r="E85" s="163"/>
      <c r="F85" s="173"/>
      <c r="G85" s="173"/>
      <c r="H85" s="12"/>
      <c r="J85" s="75"/>
    </row>
    <row r="86" spans="1:10" x14ac:dyDescent="0.2">
      <c r="A86" s="163"/>
      <c r="B86" s="163"/>
      <c r="C86" s="164" t="s">
        <v>158</v>
      </c>
      <c r="D86" s="163"/>
      <c r="E86" s="163"/>
      <c r="F86" s="170">
        <v>205263.24906949999</v>
      </c>
      <c r="G86" s="171">
        <v>0.99411563999999997</v>
      </c>
      <c r="H86" s="12"/>
      <c r="J86" s="75"/>
    </row>
    <row r="87" spans="1:10" x14ac:dyDescent="0.2">
      <c r="A87" s="163"/>
      <c r="B87" s="163"/>
      <c r="C87" s="172"/>
      <c r="D87" s="163"/>
      <c r="E87" s="163"/>
      <c r="F87" s="173"/>
      <c r="G87" s="173"/>
      <c r="H87" s="12"/>
      <c r="J87" s="75"/>
    </row>
    <row r="88" spans="1:10" x14ac:dyDescent="0.2">
      <c r="A88" s="163"/>
      <c r="B88" s="163"/>
      <c r="C88" s="164" t="s">
        <v>159</v>
      </c>
      <c r="D88" s="163"/>
      <c r="E88" s="163"/>
      <c r="F88" s="173"/>
      <c r="G88" s="173"/>
      <c r="H88" s="12"/>
      <c r="J88" s="75"/>
    </row>
    <row r="89" spans="1:10" ht="25.5" x14ac:dyDescent="0.2">
      <c r="A89" s="163"/>
      <c r="B89" s="163"/>
      <c r="C89" s="164" t="s">
        <v>8</v>
      </c>
      <c r="D89" s="163"/>
      <c r="E89" s="163"/>
      <c r="F89" s="173"/>
      <c r="G89" s="173"/>
      <c r="H89" s="12"/>
      <c r="J89" s="75"/>
    </row>
    <row r="90" spans="1:10" x14ac:dyDescent="0.2">
      <c r="A90" s="163"/>
      <c r="B90" s="163"/>
      <c r="C90" s="164" t="s">
        <v>150</v>
      </c>
      <c r="D90" s="163"/>
      <c r="E90" s="163" t="s">
        <v>151</v>
      </c>
      <c r="F90" s="174" t="s">
        <v>153</v>
      </c>
      <c r="G90" s="171">
        <v>0</v>
      </c>
      <c r="H90" s="12"/>
      <c r="J90" s="75"/>
    </row>
    <row r="91" spans="1:10" x14ac:dyDescent="0.2">
      <c r="A91" s="163"/>
      <c r="B91" s="163"/>
      <c r="C91" s="172"/>
      <c r="D91" s="163"/>
      <c r="E91" s="163"/>
      <c r="F91" s="173"/>
      <c r="G91" s="173"/>
      <c r="H91" s="12"/>
      <c r="J91" s="75"/>
    </row>
    <row r="92" spans="1:10" x14ac:dyDescent="0.2">
      <c r="A92" s="163"/>
      <c r="B92" s="163"/>
      <c r="C92" s="164" t="s">
        <v>160</v>
      </c>
      <c r="D92" s="163"/>
      <c r="E92" s="163"/>
      <c r="F92" s="163"/>
      <c r="G92" s="163"/>
      <c r="H92" s="12"/>
      <c r="J92" s="75"/>
    </row>
    <row r="93" spans="1:10" x14ac:dyDescent="0.2">
      <c r="A93" s="163"/>
      <c r="B93" s="163"/>
      <c r="C93" s="164" t="s">
        <v>150</v>
      </c>
      <c r="D93" s="163"/>
      <c r="E93" s="163" t="s">
        <v>151</v>
      </c>
      <c r="F93" s="174" t="s">
        <v>153</v>
      </c>
      <c r="G93" s="171">
        <v>0</v>
      </c>
      <c r="H93" s="12"/>
      <c r="J93" s="75"/>
    </row>
    <row r="94" spans="1:10" x14ac:dyDescent="0.2">
      <c r="A94" s="163"/>
      <c r="B94" s="163"/>
      <c r="C94" s="172"/>
      <c r="D94" s="163"/>
      <c r="E94" s="163"/>
      <c r="F94" s="173"/>
      <c r="G94" s="173"/>
      <c r="H94" s="12"/>
      <c r="J94" s="75"/>
    </row>
    <row r="95" spans="1:10" x14ac:dyDescent="0.2">
      <c r="A95" s="163"/>
      <c r="B95" s="163"/>
      <c r="C95" s="164" t="s">
        <v>161</v>
      </c>
      <c r="D95" s="163"/>
      <c r="E95" s="163"/>
      <c r="F95" s="163"/>
      <c r="G95" s="163"/>
      <c r="H95" s="12"/>
      <c r="J95" s="75"/>
    </row>
    <row r="96" spans="1:10" x14ac:dyDescent="0.2">
      <c r="A96" s="163"/>
      <c r="B96" s="163"/>
      <c r="C96" s="164" t="s">
        <v>150</v>
      </c>
      <c r="D96" s="163"/>
      <c r="E96" s="163" t="s">
        <v>151</v>
      </c>
      <c r="F96" s="174" t="s">
        <v>153</v>
      </c>
      <c r="G96" s="171">
        <v>0</v>
      </c>
      <c r="H96" s="12"/>
      <c r="J96" s="75"/>
    </row>
    <row r="97" spans="1:10" x14ac:dyDescent="0.2">
      <c r="A97" s="163"/>
      <c r="B97" s="163"/>
      <c r="C97" s="172"/>
      <c r="D97" s="163"/>
      <c r="E97" s="163"/>
      <c r="F97" s="173"/>
      <c r="G97" s="173"/>
      <c r="H97" s="12"/>
      <c r="J97" s="75"/>
    </row>
    <row r="98" spans="1:10" x14ac:dyDescent="0.2">
      <c r="A98" s="163"/>
      <c r="B98" s="163"/>
      <c r="C98" s="164" t="s">
        <v>162</v>
      </c>
      <c r="D98" s="163"/>
      <c r="E98" s="163"/>
      <c r="F98" s="173"/>
      <c r="G98" s="173"/>
      <c r="H98" s="12"/>
      <c r="J98" s="75"/>
    </row>
    <row r="99" spans="1:10" x14ac:dyDescent="0.2">
      <c r="A99" s="163"/>
      <c r="B99" s="163"/>
      <c r="C99" s="164" t="s">
        <v>150</v>
      </c>
      <c r="D99" s="163"/>
      <c r="E99" s="163" t="s">
        <v>151</v>
      </c>
      <c r="F99" s="174" t="s">
        <v>153</v>
      </c>
      <c r="G99" s="171">
        <v>0</v>
      </c>
      <c r="H99" s="12"/>
      <c r="J99" s="75"/>
    </row>
    <row r="100" spans="1:10" x14ac:dyDescent="0.2">
      <c r="A100" s="163"/>
      <c r="B100" s="163"/>
      <c r="C100" s="172"/>
      <c r="D100" s="163"/>
      <c r="E100" s="163"/>
      <c r="F100" s="173"/>
      <c r="G100" s="173"/>
      <c r="H100" s="12"/>
      <c r="J100" s="75"/>
    </row>
    <row r="101" spans="1:10" x14ac:dyDescent="0.2">
      <c r="A101" s="163"/>
      <c r="B101" s="163"/>
      <c r="C101" s="164" t="s">
        <v>163</v>
      </c>
      <c r="D101" s="163"/>
      <c r="E101" s="163"/>
      <c r="F101" s="170">
        <v>0</v>
      </c>
      <c r="G101" s="171">
        <v>0</v>
      </c>
      <c r="H101" s="12"/>
      <c r="J101" s="75"/>
    </row>
    <row r="102" spans="1:10" x14ac:dyDescent="0.2">
      <c r="A102" s="163"/>
      <c r="B102" s="163"/>
      <c r="C102" s="172"/>
      <c r="D102" s="163"/>
      <c r="E102" s="163"/>
      <c r="F102" s="173"/>
      <c r="G102" s="173"/>
      <c r="H102" s="12"/>
      <c r="J102" s="75"/>
    </row>
    <row r="103" spans="1:10" x14ac:dyDescent="0.2">
      <c r="A103" s="163"/>
      <c r="B103" s="163"/>
      <c r="C103" s="164" t="s">
        <v>164</v>
      </c>
      <c r="D103" s="163"/>
      <c r="E103" s="163"/>
      <c r="F103" s="173"/>
      <c r="G103" s="173"/>
      <c r="H103" s="12"/>
      <c r="J103" s="75"/>
    </row>
    <row r="104" spans="1:10" x14ac:dyDescent="0.2">
      <c r="A104" s="163"/>
      <c r="B104" s="163"/>
      <c r="C104" s="164" t="s">
        <v>165</v>
      </c>
      <c r="D104" s="163"/>
      <c r="E104" s="163"/>
      <c r="F104" s="173"/>
      <c r="G104" s="173"/>
      <c r="H104" s="12"/>
      <c r="J104" s="75"/>
    </row>
    <row r="105" spans="1:10" x14ac:dyDescent="0.2">
      <c r="A105" s="163"/>
      <c r="B105" s="163"/>
      <c r="C105" s="164" t="s">
        <v>150</v>
      </c>
      <c r="D105" s="163"/>
      <c r="E105" s="163" t="s">
        <v>151</v>
      </c>
      <c r="F105" s="174" t="s">
        <v>153</v>
      </c>
      <c r="G105" s="171">
        <v>0</v>
      </c>
      <c r="H105" s="12"/>
      <c r="J105" s="75"/>
    </row>
    <row r="106" spans="1:10" x14ac:dyDescent="0.2">
      <c r="A106" s="163"/>
      <c r="B106" s="163"/>
      <c r="C106" s="172"/>
      <c r="D106" s="163"/>
      <c r="E106" s="163"/>
      <c r="F106" s="173"/>
      <c r="G106" s="173"/>
      <c r="H106" s="12"/>
      <c r="J106" s="75"/>
    </row>
    <row r="107" spans="1:10" x14ac:dyDescent="0.2">
      <c r="A107" s="163"/>
      <c r="B107" s="163"/>
      <c r="C107" s="164" t="s">
        <v>166</v>
      </c>
      <c r="D107" s="163"/>
      <c r="E107" s="163"/>
      <c r="F107" s="173"/>
      <c r="G107" s="173"/>
      <c r="H107" s="12"/>
      <c r="J107" s="75"/>
    </row>
    <row r="108" spans="1:10" x14ac:dyDescent="0.2">
      <c r="A108" s="163"/>
      <c r="B108" s="163"/>
      <c r="C108" s="164" t="s">
        <v>150</v>
      </c>
      <c r="D108" s="163"/>
      <c r="E108" s="163" t="s">
        <v>151</v>
      </c>
      <c r="F108" s="174" t="s">
        <v>153</v>
      </c>
      <c r="G108" s="171">
        <v>0</v>
      </c>
      <c r="H108" s="12"/>
      <c r="J108" s="75"/>
    </row>
    <row r="109" spans="1:10" x14ac:dyDescent="0.2">
      <c r="A109" s="163"/>
      <c r="B109" s="163"/>
      <c r="C109" s="172"/>
      <c r="D109" s="163"/>
      <c r="E109" s="163"/>
      <c r="F109" s="173"/>
      <c r="G109" s="173"/>
      <c r="H109" s="12"/>
      <c r="J109" s="75"/>
    </row>
    <row r="110" spans="1:10" x14ac:dyDescent="0.2">
      <c r="A110" s="163"/>
      <c r="B110" s="163"/>
      <c r="C110" s="164" t="s">
        <v>167</v>
      </c>
      <c r="D110" s="163"/>
      <c r="E110" s="163"/>
      <c r="F110" s="173"/>
      <c r="G110" s="173"/>
      <c r="H110" s="12"/>
      <c r="J110" s="75"/>
    </row>
    <row r="111" spans="1:10" x14ac:dyDescent="0.2">
      <c r="A111" s="163"/>
      <c r="B111" s="163"/>
      <c r="C111" s="164" t="s">
        <v>150</v>
      </c>
      <c r="D111" s="163"/>
      <c r="E111" s="163" t="s">
        <v>151</v>
      </c>
      <c r="F111" s="174" t="s">
        <v>153</v>
      </c>
      <c r="G111" s="171">
        <v>0</v>
      </c>
      <c r="H111" s="12"/>
      <c r="J111" s="75"/>
    </row>
    <row r="112" spans="1:10" x14ac:dyDescent="0.2">
      <c r="A112" s="163"/>
      <c r="B112" s="163"/>
      <c r="C112" s="172"/>
      <c r="D112" s="163"/>
      <c r="E112" s="163"/>
      <c r="F112" s="173"/>
      <c r="G112" s="173"/>
      <c r="H112" s="12"/>
      <c r="J112" s="75"/>
    </row>
    <row r="113" spans="1:10" x14ac:dyDescent="0.2">
      <c r="A113" s="163"/>
      <c r="B113" s="163"/>
      <c r="C113" s="164" t="s">
        <v>168</v>
      </c>
      <c r="D113" s="163"/>
      <c r="E113" s="163"/>
      <c r="F113" s="173"/>
      <c r="G113" s="173"/>
      <c r="H113" s="12"/>
      <c r="J113" s="75"/>
    </row>
    <row r="114" spans="1:10" x14ac:dyDescent="0.2">
      <c r="A114" s="165">
        <v>1</v>
      </c>
      <c r="B114" s="166"/>
      <c r="C114" s="166" t="s">
        <v>169</v>
      </c>
      <c r="D114" s="166"/>
      <c r="E114" s="175"/>
      <c r="F114" s="168">
        <v>1477.674325101</v>
      </c>
      <c r="G114" s="169">
        <v>7.1565600000000002E-3</v>
      </c>
      <c r="H114" s="176">
        <v>6.6416448321270405</v>
      </c>
      <c r="J114" s="75"/>
    </row>
    <row r="115" spans="1:10" x14ac:dyDescent="0.2">
      <c r="A115" s="163"/>
      <c r="B115" s="163"/>
      <c r="C115" s="164" t="s">
        <v>150</v>
      </c>
      <c r="D115" s="163"/>
      <c r="E115" s="163" t="s">
        <v>151</v>
      </c>
      <c r="F115" s="170">
        <v>1477.674325101</v>
      </c>
      <c r="G115" s="171">
        <v>7.1565600000000002E-3</v>
      </c>
      <c r="H115" s="12"/>
      <c r="J115" s="75"/>
    </row>
    <row r="116" spans="1:10" x14ac:dyDescent="0.2">
      <c r="A116" s="163"/>
      <c r="B116" s="163"/>
      <c r="C116" s="172"/>
      <c r="D116" s="163"/>
      <c r="E116" s="163"/>
      <c r="F116" s="173"/>
      <c r="G116" s="173"/>
      <c r="H116" s="12"/>
      <c r="J116" s="75"/>
    </row>
    <row r="117" spans="1:10" x14ac:dyDescent="0.2">
      <c r="A117" s="163"/>
      <c r="B117" s="163"/>
      <c r="C117" s="164" t="s">
        <v>170</v>
      </c>
      <c r="D117" s="163"/>
      <c r="E117" s="163"/>
      <c r="F117" s="170">
        <v>1477.674325101</v>
      </c>
      <c r="G117" s="171">
        <v>7.1565600000000002E-3</v>
      </c>
      <c r="H117" s="12"/>
      <c r="J117" s="75"/>
    </row>
    <row r="118" spans="1:10" x14ac:dyDescent="0.2">
      <c r="A118" s="163"/>
      <c r="B118" s="163"/>
      <c r="C118" s="173"/>
      <c r="D118" s="163"/>
      <c r="E118" s="163"/>
      <c r="F118" s="163"/>
      <c r="G118" s="163"/>
      <c r="H118" s="12"/>
      <c r="J118" s="75"/>
    </row>
    <row r="119" spans="1:10" x14ac:dyDescent="0.2">
      <c r="A119" s="163"/>
      <c r="B119" s="163"/>
      <c r="C119" s="164" t="s">
        <v>171</v>
      </c>
      <c r="D119" s="163"/>
      <c r="E119" s="163"/>
      <c r="F119" s="163"/>
      <c r="G119" s="163"/>
      <c r="H119" s="12"/>
      <c r="J119" s="75"/>
    </row>
    <row r="120" spans="1:10" x14ac:dyDescent="0.2">
      <c r="A120" s="163"/>
      <c r="B120" s="163"/>
      <c r="C120" s="164" t="s">
        <v>172</v>
      </c>
      <c r="D120" s="163"/>
      <c r="E120" s="163"/>
      <c r="F120" s="163"/>
      <c r="G120" s="163"/>
      <c r="H120" s="12"/>
      <c r="J120" s="75"/>
    </row>
    <row r="121" spans="1:10" x14ac:dyDescent="0.2">
      <c r="A121" s="163"/>
      <c r="B121" s="163"/>
      <c r="C121" s="164" t="s">
        <v>150</v>
      </c>
      <c r="D121" s="163"/>
      <c r="E121" s="163" t="s">
        <v>151</v>
      </c>
      <c r="F121" s="174" t="s">
        <v>153</v>
      </c>
      <c r="G121" s="171">
        <v>0</v>
      </c>
      <c r="H121" s="12"/>
      <c r="J121" s="75"/>
    </row>
    <row r="122" spans="1:10" x14ac:dyDescent="0.2">
      <c r="A122" s="163"/>
      <c r="B122" s="163"/>
      <c r="C122" s="172"/>
      <c r="D122" s="163"/>
      <c r="E122" s="163"/>
      <c r="F122" s="173"/>
      <c r="G122" s="173"/>
      <c r="H122" s="12"/>
      <c r="J122" s="75"/>
    </row>
    <row r="123" spans="1:10" x14ac:dyDescent="0.2">
      <c r="A123" s="163"/>
      <c r="B123" s="163"/>
      <c r="C123" s="164" t="s">
        <v>175</v>
      </c>
      <c r="D123" s="163"/>
      <c r="E123" s="163"/>
      <c r="F123" s="163"/>
      <c r="G123" s="163"/>
      <c r="H123" s="12"/>
      <c r="J123" s="75"/>
    </row>
    <row r="124" spans="1:10" x14ac:dyDescent="0.2">
      <c r="A124" s="163"/>
      <c r="B124" s="163"/>
      <c r="C124" s="164" t="s">
        <v>176</v>
      </c>
      <c r="D124" s="163"/>
      <c r="E124" s="163"/>
      <c r="F124" s="163"/>
      <c r="G124" s="163"/>
      <c r="H124" s="12"/>
      <c r="J124" s="75"/>
    </row>
    <row r="125" spans="1:10" x14ac:dyDescent="0.2">
      <c r="A125" s="163"/>
      <c r="B125" s="163"/>
      <c r="C125" s="164" t="s">
        <v>150</v>
      </c>
      <c r="D125" s="163"/>
      <c r="E125" s="163" t="s">
        <v>151</v>
      </c>
      <c r="F125" s="174" t="s">
        <v>153</v>
      </c>
      <c r="G125" s="171">
        <v>0</v>
      </c>
      <c r="H125" s="12"/>
      <c r="J125" s="75"/>
    </row>
    <row r="126" spans="1:10" x14ac:dyDescent="0.2">
      <c r="A126" s="163"/>
      <c r="B126" s="163"/>
      <c r="C126" s="172"/>
      <c r="D126" s="163"/>
      <c r="E126" s="163"/>
      <c r="F126" s="173"/>
      <c r="G126" s="173"/>
      <c r="H126" s="12"/>
      <c r="J126" s="75"/>
    </row>
    <row r="127" spans="1:10" ht="25.5" x14ac:dyDescent="0.2">
      <c r="A127" s="163"/>
      <c r="B127" s="163"/>
      <c r="C127" s="164" t="s">
        <v>177</v>
      </c>
      <c r="D127" s="163"/>
      <c r="E127" s="163"/>
      <c r="F127" s="173"/>
      <c r="G127" s="173"/>
      <c r="H127" s="12"/>
      <c r="J127" s="75"/>
    </row>
    <row r="128" spans="1:10" x14ac:dyDescent="0.2">
      <c r="A128" s="163"/>
      <c r="B128" s="163"/>
      <c r="C128" s="164" t="s">
        <v>150</v>
      </c>
      <c r="D128" s="163"/>
      <c r="E128" s="163" t="s">
        <v>151</v>
      </c>
      <c r="F128" s="174" t="s">
        <v>153</v>
      </c>
      <c r="G128" s="171">
        <v>0</v>
      </c>
      <c r="H128" s="12"/>
      <c r="J128" s="75"/>
    </row>
    <row r="129" spans="1:17" x14ac:dyDescent="0.2">
      <c r="A129" s="163"/>
      <c r="B129" s="166"/>
      <c r="C129" s="166"/>
      <c r="D129" s="164"/>
      <c r="E129" s="163"/>
      <c r="F129" s="166"/>
      <c r="G129" s="175"/>
      <c r="H129" s="12"/>
      <c r="J129" s="75"/>
    </row>
    <row r="130" spans="1:17" x14ac:dyDescent="0.2">
      <c r="A130" s="175"/>
      <c r="B130" s="166"/>
      <c r="C130" s="166" t="s">
        <v>178</v>
      </c>
      <c r="D130" s="166"/>
      <c r="E130" s="175"/>
      <c r="F130" s="168">
        <v>-262.66663703</v>
      </c>
      <c r="G130" s="169">
        <v>-1.27213E-3</v>
      </c>
      <c r="H130" s="12"/>
      <c r="J130" s="75"/>
    </row>
    <row r="131" spans="1:17" x14ac:dyDescent="0.2">
      <c r="A131" s="172"/>
      <c r="B131" s="172"/>
      <c r="C131" s="164" t="s">
        <v>179</v>
      </c>
      <c r="D131" s="173"/>
      <c r="E131" s="173"/>
      <c r="F131" s="170">
        <v>206478.25675757101</v>
      </c>
      <c r="G131" s="178">
        <v>1.00000007</v>
      </c>
      <c r="H131" s="12"/>
      <c r="J131" s="75"/>
    </row>
    <row r="132" spans="1:17" ht="14.1" customHeight="1" x14ac:dyDescent="0.2">
      <c r="A132" s="13"/>
      <c r="B132" s="13"/>
      <c r="C132" s="13"/>
      <c r="D132" s="179"/>
      <c r="E132" s="179"/>
      <c r="F132" s="179"/>
      <c r="G132" s="179"/>
      <c r="J132" s="75"/>
    </row>
    <row r="133" spans="1:17" ht="12.75" customHeight="1" x14ac:dyDescent="0.2">
      <c r="A133" s="13"/>
      <c r="B133" s="270" t="s">
        <v>869</v>
      </c>
      <c r="C133" s="270"/>
      <c r="D133" s="270"/>
      <c r="E133" s="270"/>
      <c r="F133" s="270"/>
      <c r="G133" s="270"/>
      <c r="H133" s="270"/>
      <c r="J133" s="75"/>
    </row>
    <row r="134" spans="1:17" ht="14.1" customHeight="1" x14ac:dyDescent="0.2">
      <c r="A134" s="13"/>
      <c r="B134" s="270" t="s">
        <v>870</v>
      </c>
      <c r="C134" s="270"/>
      <c r="D134" s="270"/>
      <c r="E134" s="270"/>
      <c r="F134" s="270"/>
      <c r="G134" s="270"/>
      <c r="H134" s="270"/>
      <c r="J134" s="75"/>
    </row>
    <row r="135" spans="1:17" ht="17.100000000000001" customHeight="1" x14ac:dyDescent="0.2">
      <c r="A135" s="13"/>
      <c r="B135" s="270" t="s">
        <v>871</v>
      </c>
      <c r="C135" s="270"/>
      <c r="D135" s="270"/>
      <c r="E135" s="270"/>
      <c r="F135" s="270"/>
      <c r="G135" s="270"/>
      <c r="H135" s="270"/>
      <c r="J135" s="14"/>
    </row>
    <row r="136" spans="1:17" s="16" customFormat="1" ht="66.75" customHeight="1" x14ac:dyDescent="0.25">
      <c r="A136" s="15"/>
      <c r="B136" s="271" t="s">
        <v>872</v>
      </c>
      <c r="C136" s="271"/>
      <c r="D136" s="271"/>
      <c r="E136" s="271"/>
      <c r="F136" s="271"/>
      <c r="G136" s="271"/>
      <c r="H136" s="271"/>
      <c r="I136"/>
      <c r="J136" s="14"/>
      <c r="K136"/>
      <c r="L136"/>
      <c r="M136"/>
      <c r="N136"/>
      <c r="O136"/>
      <c r="P136"/>
      <c r="Q136"/>
    </row>
    <row r="137" spans="1:17" ht="12.75" customHeight="1" x14ac:dyDescent="0.2">
      <c r="A137" s="13"/>
      <c r="B137" s="270" t="s">
        <v>873</v>
      </c>
      <c r="C137" s="270"/>
      <c r="D137" s="270"/>
      <c r="E137" s="270"/>
      <c r="F137" s="270"/>
      <c r="G137" s="270"/>
      <c r="H137" s="270"/>
      <c r="J137" s="14"/>
    </row>
    <row r="138" spans="1:17" ht="14.1" customHeight="1" x14ac:dyDescent="0.2">
      <c r="A138" s="13"/>
      <c r="B138" s="13"/>
      <c r="C138" s="13"/>
      <c r="D138" s="179"/>
      <c r="E138" s="179"/>
      <c r="F138" s="179"/>
      <c r="G138" s="179"/>
      <c r="J138" s="14"/>
    </row>
    <row r="139" spans="1:17" ht="14.1" customHeight="1" x14ac:dyDescent="0.2">
      <c r="A139" s="13"/>
      <c r="B139" s="279" t="s">
        <v>180</v>
      </c>
      <c r="C139" s="280"/>
      <c r="D139" s="281"/>
      <c r="E139" s="188"/>
      <c r="F139" s="179"/>
      <c r="G139" s="179"/>
      <c r="J139" s="14"/>
    </row>
    <row r="140" spans="1:17" ht="29.1" customHeight="1" x14ac:dyDescent="0.2">
      <c r="A140" s="13"/>
      <c r="B140" s="265" t="s">
        <v>181</v>
      </c>
      <c r="C140" s="266"/>
      <c r="D140" s="180" t="s">
        <v>182</v>
      </c>
      <c r="E140" s="188"/>
      <c r="F140" s="179"/>
      <c r="G140" s="179"/>
      <c r="J140" s="75"/>
    </row>
    <row r="141" spans="1:17" ht="17.100000000000001" customHeight="1" x14ac:dyDescent="0.2">
      <c r="A141" s="13"/>
      <c r="B141" s="265" t="s">
        <v>183</v>
      </c>
      <c r="C141" s="266"/>
      <c r="D141" s="180" t="s">
        <v>182</v>
      </c>
      <c r="E141" s="188"/>
      <c r="F141" s="179"/>
      <c r="G141" s="179"/>
      <c r="J141" s="75"/>
    </row>
    <row r="142" spans="1:17" ht="17.100000000000001" customHeight="1" x14ac:dyDescent="0.2">
      <c r="A142" s="13"/>
      <c r="B142" s="265" t="s">
        <v>184</v>
      </c>
      <c r="C142" s="266"/>
      <c r="D142" s="181" t="s">
        <v>151</v>
      </c>
      <c r="E142" s="188"/>
      <c r="F142" s="179"/>
      <c r="G142" s="179"/>
      <c r="J142" s="75"/>
    </row>
    <row r="143" spans="1:17" x14ac:dyDescent="0.2">
      <c r="A143" s="17"/>
      <c r="B143" s="18" t="s">
        <v>151</v>
      </c>
      <c r="C143" s="18" t="s">
        <v>874</v>
      </c>
      <c r="D143" s="18" t="s">
        <v>185</v>
      </c>
      <c r="E143" s="17"/>
      <c r="F143" s="17"/>
      <c r="G143" s="17"/>
      <c r="H143" s="17"/>
      <c r="J143" s="75"/>
    </row>
    <row r="144" spans="1:17" ht="18" customHeight="1" x14ac:dyDescent="0.2">
      <c r="A144" s="17"/>
      <c r="B144" s="182" t="s">
        <v>186</v>
      </c>
      <c r="C144" s="18" t="s">
        <v>187</v>
      </c>
      <c r="D144" s="18" t="s">
        <v>188</v>
      </c>
      <c r="E144" s="17"/>
      <c r="F144" s="17"/>
      <c r="G144" s="17"/>
      <c r="J144" s="75"/>
    </row>
    <row r="145" spans="1:10" ht="17.100000000000001" customHeight="1" x14ac:dyDescent="0.2">
      <c r="A145" s="17"/>
      <c r="B145" s="183" t="s">
        <v>189</v>
      </c>
      <c r="C145" s="184">
        <v>13.382899999999999</v>
      </c>
      <c r="D145" s="184">
        <v>13.3238</v>
      </c>
      <c r="E145" s="17"/>
      <c r="F145" s="159"/>
      <c r="G145" s="189"/>
      <c r="J145" s="75"/>
    </row>
    <row r="146" spans="1:10" ht="17.100000000000001" customHeight="1" x14ac:dyDescent="0.2">
      <c r="A146" s="17"/>
      <c r="B146" s="183" t="s">
        <v>875</v>
      </c>
      <c r="C146" s="184">
        <v>13.382199999999999</v>
      </c>
      <c r="D146" s="184">
        <v>13.3218</v>
      </c>
      <c r="E146" s="17"/>
      <c r="F146" s="159"/>
      <c r="G146" s="189"/>
      <c r="J146" s="75"/>
    </row>
    <row r="147" spans="1:10" ht="17.100000000000001" customHeight="1" x14ac:dyDescent="0.2">
      <c r="A147" s="17"/>
      <c r="B147" s="183" t="s">
        <v>191</v>
      </c>
      <c r="C147" s="184">
        <v>13.011799999999999</v>
      </c>
      <c r="D147" s="184">
        <v>12.9374</v>
      </c>
      <c r="E147" s="17"/>
      <c r="F147" s="159"/>
      <c r="G147" s="189"/>
      <c r="J147" s="75"/>
    </row>
    <row r="148" spans="1:10" ht="17.100000000000001" customHeight="1" x14ac:dyDescent="0.2">
      <c r="A148" s="17"/>
      <c r="B148" s="183" t="s">
        <v>876</v>
      </c>
      <c r="C148" s="184">
        <v>13.011799999999999</v>
      </c>
      <c r="D148" s="184">
        <v>12.937200000000001</v>
      </c>
      <c r="E148" s="17"/>
      <c r="F148" s="159"/>
      <c r="G148" s="189"/>
      <c r="J148" s="75"/>
    </row>
    <row r="149" spans="1:10" ht="14.1" customHeight="1" x14ac:dyDescent="0.2">
      <c r="A149" s="17"/>
      <c r="B149" s="17"/>
      <c r="C149" s="17"/>
      <c r="D149" s="17"/>
      <c r="E149" s="17"/>
      <c r="F149" s="17"/>
      <c r="G149" s="17"/>
      <c r="J149" s="75"/>
    </row>
    <row r="150" spans="1:10" ht="17.100000000000001" customHeight="1" x14ac:dyDescent="0.2">
      <c r="A150" s="17"/>
      <c r="B150" s="265" t="s">
        <v>877</v>
      </c>
      <c r="C150" s="266"/>
      <c r="D150" s="180" t="s">
        <v>182</v>
      </c>
      <c r="E150" s="17"/>
      <c r="F150" s="17"/>
      <c r="G150" s="17"/>
      <c r="J150" s="75"/>
    </row>
    <row r="151" spans="1:10" ht="14.1" customHeight="1" x14ac:dyDescent="0.2">
      <c r="A151" s="17"/>
      <c r="B151" s="159"/>
      <c r="C151" s="159"/>
      <c r="D151" s="17"/>
      <c r="E151" s="17"/>
      <c r="F151" s="17"/>
      <c r="G151" s="17"/>
      <c r="J151" s="75"/>
    </row>
    <row r="152" spans="1:10" ht="29.1" customHeight="1" x14ac:dyDescent="0.2">
      <c r="A152" s="17"/>
      <c r="B152" s="265" t="s">
        <v>194</v>
      </c>
      <c r="C152" s="266"/>
      <c r="D152" s="180" t="s">
        <v>182</v>
      </c>
      <c r="E152" s="190"/>
      <c r="F152" s="17"/>
      <c r="G152" s="17"/>
      <c r="J152" s="75"/>
    </row>
    <row r="153" spans="1:10" ht="29.1" customHeight="1" x14ac:dyDescent="0.2">
      <c r="A153" s="17"/>
      <c r="B153" s="265" t="s">
        <v>195</v>
      </c>
      <c r="C153" s="266"/>
      <c r="D153" s="180" t="s">
        <v>182</v>
      </c>
      <c r="E153" s="190"/>
      <c r="F153" s="17"/>
      <c r="G153" s="17"/>
      <c r="J153" s="75"/>
    </row>
    <row r="154" spans="1:10" ht="17.100000000000001" customHeight="1" x14ac:dyDescent="0.2">
      <c r="A154" s="17"/>
      <c r="B154" s="265" t="s">
        <v>196</v>
      </c>
      <c r="C154" s="266"/>
      <c r="D154" s="180" t="s">
        <v>182</v>
      </c>
      <c r="E154" s="190"/>
      <c r="F154" s="17"/>
      <c r="G154" s="17"/>
      <c r="J154" s="75"/>
    </row>
    <row r="155" spans="1:10" ht="17.100000000000001" customHeight="1" x14ac:dyDescent="0.2">
      <c r="A155" s="17"/>
      <c r="B155" s="265" t="s">
        <v>197</v>
      </c>
      <c r="C155" s="266"/>
      <c r="D155" s="185">
        <v>0.34575468767448925</v>
      </c>
      <c r="E155" s="17"/>
      <c r="F155" s="159"/>
      <c r="G155" s="189"/>
      <c r="J155" s="75"/>
    </row>
    <row r="156" spans="1:10" x14ac:dyDescent="0.2">
      <c r="J156" s="75"/>
    </row>
    <row r="157" spans="1:10" x14ac:dyDescent="0.2">
      <c r="J157" s="75"/>
    </row>
  </sheetData>
  <mergeCells count="17">
    <mergeCell ref="A1:H1"/>
    <mergeCell ref="A2:H2"/>
    <mergeCell ref="A3:H3"/>
    <mergeCell ref="B141:C141"/>
    <mergeCell ref="B142:C142"/>
    <mergeCell ref="B139:D139"/>
    <mergeCell ref="B140:C140"/>
    <mergeCell ref="B133:H133"/>
    <mergeCell ref="B134:H134"/>
    <mergeCell ref="B135:H135"/>
    <mergeCell ref="B136:H136"/>
    <mergeCell ref="B137:H137"/>
    <mergeCell ref="B155:C155"/>
    <mergeCell ref="B150:C150"/>
    <mergeCell ref="B152:C152"/>
    <mergeCell ref="B153:C153"/>
    <mergeCell ref="B154:C154"/>
  </mergeCells>
  <hyperlinks>
    <hyperlink ref="I1" location="Index!B28" display="Index" xr:uid="{7C5698EC-FF22-47D4-9CBB-D9870E52E21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75BD8-0733-42D0-A51B-779E9FD287D9}">
  <sheetPr>
    <outlinePr summaryBelow="0" summaryRight="0"/>
  </sheetPr>
  <dimension ref="A1:Q121"/>
  <sheetViews>
    <sheetView showGridLines="0" workbookViewId="0">
      <selection activeCell="A117" sqref="A1:H1048576"/>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10" max="10" width="50.7109375" style="8" customWidth="1"/>
  </cols>
  <sheetData>
    <row r="1" spans="1:10" ht="15" x14ac:dyDescent="0.2">
      <c r="A1" s="282" t="s">
        <v>0</v>
      </c>
      <c r="B1" s="282"/>
      <c r="C1" s="282"/>
      <c r="D1" s="282"/>
      <c r="E1" s="282"/>
      <c r="F1" s="282"/>
      <c r="G1" s="282"/>
      <c r="H1" s="282"/>
      <c r="I1" s="69" t="s">
        <v>1044</v>
      </c>
      <c r="J1" s="76"/>
    </row>
    <row r="2" spans="1:10" ht="15" x14ac:dyDescent="0.2">
      <c r="A2" s="282" t="s">
        <v>850</v>
      </c>
      <c r="B2" s="282"/>
      <c r="C2" s="282"/>
      <c r="D2" s="282"/>
      <c r="E2" s="282"/>
      <c r="F2" s="282"/>
      <c r="G2" s="282"/>
      <c r="H2" s="282"/>
      <c r="J2" s="61" t="s">
        <v>1045</v>
      </c>
    </row>
    <row r="3" spans="1:10" ht="15" x14ac:dyDescent="0.2">
      <c r="A3" s="282" t="s">
        <v>863</v>
      </c>
      <c r="B3" s="282"/>
      <c r="C3" s="282"/>
      <c r="D3" s="282"/>
      <c r="E3" s="282"/>
      <c r="F3" s="282"/>
      <c r="G3" s="282"/>
      <c r="H3" s="282"/>
      <c r="J3" s="76"/>
    </row>
    <row r="4" spans="1:10" s="8" customFormat="1" ht="30" x14ac:dyDescent="0.2">
      <c r="A4" s="162" t="s">
        <v>2</v>
      </c>
      <c r="B4" s="162" t="s">
        <v>3</v>
      </c>
      <c r="C4" s="10" t="s">
        <v>4</v>
      </c>
      <c r="D4" s="10" t="s">
        <v>865</v>
      </c>
      <c r="E4" s="162" t="s">
        <v>5</v>
      </c>
      <c r="F4" s="10" t="s">
        <v>866</v>
      </c>
      <c r="G4" s="162" t="s">
        <v>6</v>
      </c>
      <c r="H4" s="10" t="s">
        <v>864</v>
      </c>
      <c r="J4" s="76"/>
    </row>
    <row r="5" spans="1:10" x14ac:dyDescent="0.2">
      <c r="A5" s="163"/>
      <c r="B5" s="163"/>
      <c r="C5" s="164" t="s">
        <v>7</v>
      </c>
      <c r="D5" s="163"/>
      <c r="E5" s="163"/>
      <c r="F5" s="163"/>
      <c r="G5" s="163"/>
      <c r="H5" s="12"/>
      <c r="J5" s="76"/>
    </row>
    <row r="6" spans="1:10" ht="25.5" x14ac:dyDescent="0.2">
      <c r="A6" s="163"/>
      <c r="B6" s="163"/>
      <c r="C6" s="164" t="s">
        <v>8</v>
      </c>
      <c r="D6" s="163"/>
      <c r="E6" s="163"/>
      <c r="F6" s="163"/>
      <c r="G6" s="163"/>
      <c r="H6" s="12"/>
      <c r="J6" s="76"/>
    </row>
    <row r="7" spans="1:10" x14ac:dyDescent="0.2">
      <c r="A7" s="165">
        <v>1</v>
      </c>
      <c r="B7" s="166" t="s">
        <v>336</v>
      </c>
      <c r="C7" s="166" t="s">
        <v>337</v>
      </c>
      <c r="D7" s="166" t="s">
        <v>47</v>
      </c>
      <c r="E7" s="167">
        <v>1299304</v>
      </c>
      <c r="F7" s="168">
        <v>19899.490411999999</v>
      </c>
      <c r="G7" s="169">
        <v>0.15683064999999999</v>
      </c>
      <c r="H7" s="168"/>
      <c r="J7" s="76"/>
    </row>
    <row r="8" spans="1:10" x14ac:dyDescent="0.2">
      <c r="A8" s="165">
        <v>2</v>
      </c>
      <c r="B8" s="166" t="s">
        <v>45</v>
      </c>
      <c r="C8" s="166" t="s">
        <v>46</v>
      </c>
      <c r="D8" s="166" t="s">
        <v>47</v>
      </c>
      <c r="E8" s="167">
        <v>1767988</v>
      </c>
      <c r="F8" s="168">
        <v>19820.029473999999</v>
      </c>
      <c r="G8" s="169">
        <v>0.15620439999999999</v>
      </c>
      <c r="H8" s="168"/>
      <c r="J8" s="76"/>
    </row>
    <row r="9" spans="1:10" x14ac:dyDescent="0.2">
      <c r="A9" s="165">
        <v>3</v>
      </c>
      <c r="B9" s="166" t="s">
        <v>340</v>
      </c>
      <c r="C9" s="166" t="s">
        <v>341</v>
      </c>
      <c r="D9" s="166" t="s">
        <v>47</v>
      </c>
      <c r="E9" s="167">
        <v>1012094</v>
      </c>
      <c r="F9" s="168">
        <v>11762.050421</v>
      </c>
      <c r="G9" s="169">
        <v>9.2698349999999999E-2</v>
      </c>
      <c r="H9" s="168"/>
      <c r="J9" s="76"/>
    </row>
    <row r="10" spans="1:10" x14ac:dyDescent="0.2">
      <c r="A10" s="165">
        <v>4</v>
      </c>
      <c r="B10" s="166" t="s">
        <v>62</v>
      </c>
      <c r="C10" s="166" t="s">
        <v>63</v>
      </c>
      <c r="D10" s="166" t="s">
        <v>47</v>
      </c>
      <c r="E10" s="167">
        <v>965673</v>
      </c>
      <c r="F10" s="168">
        <v>8018.4657555000003</v>
      </c>
      <c r="G10" s="169">
        <v>6.3194639999999996E-2</v>
      </c>
      <c r="H10" s="168"/>
      <c r="J10" s="76"/>
    </row>
    <row r="11" spans="1:10" x14ac:dyDescent="0.2">
      <c r="A11" s="165">
        <v>5</v>
      </c>
      <c r="B11" s="166" t="s">
        <v>87</v>
      </c>
      <c r="C11" s="166" t="s">
        <v>88</v>
      </c>
      <c r="D11" s="166" t="s">
        <v>74</v>
      </c>
      <c r="E11" s="167">
        <v>1529956</v>
      </c>
      <c r="F11" s="168">
        <v>7534.2683219999999</v>
      </c>
      <c r="G11" s="169">
        <v>5.937862E-2</v>
      </c>
      <c r="H11" s="168"/>
      <c r="J11" s="76"/>
    </row>
    <row r="12" spans="1:10" ht="15" x14ac:dyDescent="0.2">
      <c r="A12" s="165">
        <v>6</v>
      </c>
      <c r="B12" s="166" t="s">
        <v>420</v>
      </c>
      <c r="C12" s="166" t="s">
        <v>421</v>
      </c>
      <c r="D12" s="166" t="s">
        <v>47</v>
      </c>
      <c r="E12" s="167">
        <v>10576682</v>
      </c>
      <c r="F12" s="168">
        <v>5261.8992950000002</v>
      </c>
      <c r="G12" s="169">
        <v>4.1469760000000001E-2</v>
      </c>
      <c r="H12" s="168"/>
      <c r="J12" s="62"/>
    </row>
    <row r="13" spans="1:10" x14ac:dyDescent="0.2">
      <c r="A13" s="165">
        <v>7</v>
      </c>
      <c r="B13" s="166" t="s">
        <v>289</v>
      </c>
      <c r="C13" s="166" t="s">
        <v>290</v>
      </c>
      <c r="D13" s="166" t="s">
        <v>74</v>
      </c>
      <c r="E13" s="167">
        <v>440354</v>
      </c>
      <c r="F13" s="168">
        <v>4775.6391299999996</v>
      </c>
      <c r="G13" s="169">
        <v>3.7637480000000001E-2</v>
      </c>
      <c r="H13" s="168"/>
      <c r="J13" s="14" t="s">
        <v>1073</v>
      </c>
    </row>
    <row r="14" spans="1:10" x14ac:dyDescent="0.2">
      <c r="A14" s="165">
        <v>8</v>
      </c>
      <c r="B14" s="166" t="s">
        <v>403</v>
      </c>
      <c r="C14" s="166" t="s">
        <v>404</v>
      </c>
      <c r="D14" s="166" t="s">
        <v>74</v>
      </c>
      <c r="E14" s="167">
        <v>70227</v>
      </c>
      <c r="F14" s="168">
        <v>4703.5937789999998</v>
      </c>
      <c r="G14" s="169">
        <v>3.7069680000000001E-2</v>
      </c>
      <c r="H14" s="168"/>
      <c r="J14" s="76"/>
    </row>
    <row r="15" spans="1:10" x14ac:dyDescent="0.2">
      <c r="A15" s="165">
        <v>9</v>
      </c>
      <c r="B15" s="166" t="s">
        <v>414</v>
      </c>
      <c r="C15" s="166" t="s">
        <v>415</v>
      </c>
      <c r="D15" s="166" t="s">
        <v>47</v>
      </c>
      <c r="E15" s="167">
        <v>5076637</v>
      </c>
      <c r="F15" s="168">
        <v>4700.965862</v>
      </c>
      <c r="G15" s="169">
        <v>3.7048970000000001E-2</v>
      </c>
      <c r="H15" s="168"/>
      <c r="J15" s="76"/>
    </row>
    <row r="16" spans="1:10" x14ac:dyDescent="0.2">
      <c r="A16" s="165">
        <v>10</v>
      </c>
      <c r="B16" s="166" t="s">
        <v>435</v>
      </c>
      <c r="C16" s="166" t="s">
        <v>436</v>
      </c>
      <c r="D16" s="166" t="s">
        <v>74</v>
      </c>
      <c r="E16" s="167">
        <v>594493</v>
      </c>
      <c r="F16" s="168">
        <v>4323.153096</v>
      </c>
      <c r="G16" s="169">
        <v>3.4071369999999997E-2</v>
      </c>
      <c r="H16" s="168"/>
      <c r="J16" s="76"/>
    </row>
    <row r="17" spans="1:10" x14ac:dyDescent="0.2">
      <c r="A17" s="165">
        <v>11</v>
      </c>
      <c r="B17" s="166" t="s">
        <v>229</v>
      </c>
      <c r="C17" s="166" t="s">
        <v>230</v>
      </c>
      <c r="D17" s="166" t="s">
        <v>74</v>
      </c>
      <c r="E17" s="167">
        <v>178174</v>
      </c>
      <c r="F17" s="168">
        <v>4194.3050469999998</v>
      </c>
      <c r="G17" s="169">
        <v>3.3055899999999999E-2</v>
      </c>
      <c r="H17" s="168"/>
      <c r="J17" s="76"/>
    </row>
    <row r="18" spans="1:10" x14ac:dyDescent="0.2">
      <c r="A18" s="165">
        <v>12</v>
      </c>
      <c r="B18" s="166" t="s">
        <v>387</v>
      </c>
      <c r="C18" s="166" t="s">
        <v>388</v>
      </c>
      <c r="D18" s="166" t="s">
        <v>47</v>
      </c>
      <c r="E18" s="167">
        <v>240486</v>
      </c>
      <c r="F18" s="168">
        <v>3515.5445909999999</v>
      </c>
      <c r="G18" s="169">
        <v>2.7706499999999998E-2</v>
      </c>
      <c r="H18" s="168"/>
      <c r="J18" s="76"/>
    </row>
    <row r="19" spans="1:10" x14ac:dyDescent="0.2">
      <c r="A19" s="165">
        <v>13</v>
      </c>
      <c r="B19" s="166" t="s">
        <v>439</v>
      </c>
      <c r="C19" s="166" t="s">
        <v>440</v>
      </c>
      <c r="D19" s="166" t="s">
        <v>47</v>
      </c>
      <c r="E19" s="167">
        <v>952300</v>
      </c>
      <c r="F19" s="168">
        <v>3140.6853999999998</v>
      </c>
      <c r="G19" s="169">
        <v>2.4752179999999999E-2</v>
      </c>
      <c r="H19" s="168"/>
      <c r="J19" s="76"/>
    </row>
    <row r="20" spans="1:10" x14ac:dyDescent="0.2">
      <c r="A20" s="165">
        <v>14</v>
      </c>
      <c r="B20" s="166" t="s">
        <v>72</v>
      </c>
      <c r="C20" s="166" t="s">
        <v>73</v>
      </c>
      <c r="D20" s="166" t="s">
        <v>74</v>
      </c>
      <c r="E20" s="167">
        <v>498240</v>
      </c>
      <c r="F20" s="168">
        <v>2679.2856000000002</v>
      </c>
      <c r="G20" s="169">
        <v>2.111582E-2</v>
      </c>
      <c r="H20" s="168"/>
      <c r="J20" s="76"/>
    </row>
    <row r="21" spans="1:10" x14ac:dyDescent="0.2">
      <c r="A21" s="165">
        <v>15</v>
      </c>
      <c r="B21" s="166" t="s">
        <v>256</v>
      </c>
      <c r="C21" s="166" t="s">
        <v>257</v>
      </c>
      <c r="D21" s="166" t="s">
        <v>47</v>
      </c>
      <c r="E21" s="167">
        <v>1609239</v>
      </c>
      <c r="F21" s="168">
        <v>2577.1962585000001</v>
      </c>
      <c r="G21" s="169">
        <v>2.0311240000000001E-2</v>
      </c>
      <c r="H21" s="168"/>
      <c r="J21" s="76"/>
    </row>
    <row r="22" spans="1:10" ht="15" x14ac:dyDescent="0.2">
      <c r="A22" s="165">
        <v>16</v>
      </c>
      <c r="B22" s="166" t="s">
        <v>214</v>
      </c>
      <c r="C22" s="166" t="s">
        <v>215</v>
      </c>
      <c r="D22" s="166" t="s">
        <v>47</v>
      </c>
      <c r="E22" s="167">
        <v>404587</v>
      </c>
      <c r="F22" s="168">
        <v>2296.0312250000002</v>
      </c>
      <c r="G22" s="169">
        <v>1.8095340000000001E-2</v>
      </c>
      <c r="H22" s="168"/>
      <c r="J22" s="62"/>
    </row>
    <row r="23" spans="1:10" ht="25.5" x14ac:dyDescent="0.2">
      <c r="A23" s="165">
        <v>17</v>
      </c>
      <c r="B23" s="166" t="s">
        <v>578</v>
      </c>
      <c r="C23" s="166" t="s">
        <v>579</v>
      </c>
      <c r="D23" s="166" t="s">
        <v>247</v>
      </c>
      <c r="E23" s="167">
        <v>412331</v>
      </c>
      <c r="F23" s="168">
        <v>2249.0594394999998</v>
      </c>
      <c r="G23" s="169">
        <v>1.7725149999999999E-2</v>
      </c>
      <c r="H23" s="168"/>
      <c r="J23" s="76"/>
    </row>
    <row r="24" spans="1:10" x14ac:dyDescent="0.2">
      <c r="A24" s="165">
        <v>18</v>
      </c>
      <c r="B24" s="166" t="s">
        <v>485</v>
      </c>
      <c r="C24" s="166" t="s">
        <v>486</v>
      </c>
      <c r="D24" s="166" t="s">
        <v>47</v>
      </c>
      <c r="E24" s="167">
        <v>832054</v>
      </c>
      <c r="F24" s="168">
        <v>2204.111046</v>
      </c>
      <c r="G24" s="169">
        <v>1.737091E-2</v>
      </c>
      <c r="H24" s="168"/>
      <c r="J24" s="76"/>
    </row>
    <row r="25" spans="1:10" x14ac:dyDescent="0.2">
      <c r="A25" s="165">
        <v>19</v>
      </c>
      <c r="B25" s="166" t="s">
        <v>287</v>
      </c>
      <c r="C25" s="166" t="s">
        <v>288</v>
      </c>
      <c r="D25" s="166" t="s">
        <v>74</v>
      </c>
      <c r="E25" s="167">
        <v>121433</v>
      </c>
      <c r="F25" s="168">
        <v>1939.042144</v>
      </c>
      <c r="G25" s="169">
        <v>1.528186E-2</v>
      </c>
      <c r="H25" s="168"/>
      <c r="J25" s="76"/>
    </row>
    <row r="26" spans="1:10" x14ac:dyDescent="0.2">
      <c r="A26" s="165">
        <v>20</v>
      </c>
      <c r="B26" s="166" t="s">
        <v>396</v>
      </c>
      <c r="C26" s="166" t="s">
        <v>397</v>
      </c>
      <c r="D26" s="166" t="s">
        <v>47</v>
      </c>
      <c r="E26" s="167">
        <v>1492166</v>
      </c>
      <c r="F26" s="168">
        <v>1920.4176419999999</v>
      </c>
      <c r="G26" s="169">
        <v>1.513508E-2</v>
      </c>
      <c r="H26" s="168"/>
      <c r="J26" s="76"/>
    </row>
    <row r="27" spans="1:10" x14ac:dyDescent="0.2">
      <c r="A27" s="165">
        <v>21</v>
      </c>
      <c r="B27" s="166" t="s">
        <v>487</v>
      </c>
      <c r="C27" s="166" t="s">
        <v>488</v>
      </c>
      <c r="D27" s="166" t="s">
        <v>247</v>
      </c>
      <c r="E27" s="167">
        <v>86450</v>
      </c>
      <c r="F27" s="168">
        <v>1198.5427999999999</v>
      </c>
      <c r="G27" s="169">
        <v>9.4458800000000002E-3</v>
      </c>
      <c r="H27" s="168"/>
      <c r="J27" s="76"/>
    </row>
    <row r="28" spans="1:10" x14ac:dyDescent="0.2">
      <c r="A28" s="165">
        <v>22</v>
      </c>
      <c r="B28" s="166" t="s">
        <v>426</v>
      </c>
      <c r="C28" s="166" t="s">
        <v>427</v>
      </c>
      <c r="D28" s="166" t="s">
        <v>255</v>
      </c>
      <c r="E28" s="167">
        <v>36479</v>
      </c>
      <c r="F28" s="168">
        <v>900.04636700000003</v>
      </c>
      <c r="G28" s="169">
        <v>7.0933899999999998E-3</v>
      </c>
      <c r="H28" s="168"/>
      <c r="J28" s="76"/>
    </row>
    <row r="29" spans="1:10" ht="25.5" x14ac:dyDescent="0.2">
      <c r="A29" s="165">
        <v>23</v>
      </c>
      <c r="B29" s="166" t="s">
        <v>269</v>
      </c>
      <c r="C29" s="166" t="s">
        <v>270</v>
      </c>
      <c r="D29" s="166" t="s">
        <v>74</v>
      </c>
      <c r="E29" s="167">
        <v>25000</v>
      </c>
      <c r="F29" s="168">
        <v>310.27499999999998</v>
      </c>
      <c r="G29" s="169">
        <v>2.44532E-3</v>
      </c>
      <c r="H29" s="168"/>
      <c r="J29" s="76"/>
    </row>
    <row r="30" spans="1:10" x14ac:dyDescent="0.2">
      <c r="A30" s="163"/>
      <c r="B30" s="163"/>
      <c r="C30" s="164" t="s">
        <v>150</v>
      </c>
      <c r="D30" s="163"/>
      <c r="E30" s="163" t="s">
        <v>151</v>
      </c>
      <c r="F30" s="170">
        <v>119924.09810649999</v>
      </c>
      <c r="G30" s="171">
        <v>0.94513849000000005</v>
      </c>
      <c r="H30" s="168"/>
      <c r="J30" s="76"/>
    </row>
    <row r="31" spans="1:10" x14ac:dyDescent="0.2">
      <c r="A31" s="163"/>
      <c r="B31" s="163"/>
      <c r="C31" s="172"/>
      <c r="D31" s="163"/>
      <c r="E31" s="163"/>
      <c r="F31" s="173"/>
      <c r="G31" s="173"/>
      <c r="H31" s="168"/>
      <c r="J31" s="76"/>
    </row>
    <row r="32" spans="1:10" x14ac:dyDescent="0.2">
      <c r="A32" s="163"/>
      <c r="B32" s="163"/>
      <c r="C32" s="164" t="s">
        <v>152</v>
      </c>
      <c r="D32" s="163"/>
      <c r="E32" s="163"/>
      <c r="F32" s="163"/>
      <c r="G32" s="163"/>
      <c r="H32" s="168"/>
      <c r="J32" s="76"/>
    </row>
    <row r="33" spans="1:10" x14ac:dyDescent="0.2">
      <c r="A33" s="163"/>
      <c r="B33" s="163"/>
      <c r="C33" s="164" t="s">
        <v>150</v>
      </c>
      <c r="D33" s="163"/>
      <c r="E33" s="163" t="s">
        <v>151</v>
      </c>
      <c r="F33" s="174" t="s">
        <v>153</v>
      </c>
      <c r="G33" s="171">
        <v>0</v>
      </c>
      <c r="H33" s="168"/>
      <c r="J33" s="76"/>
    </row>
    <row r="34" spans="1:10" x14ac:dyDescent="0.2">
      <c r="A34" s="163"/>
      <c r="B34" s="163"/>
      <c r="C34" s="172"/>
      <c r="D34" s="163"/>
      <c r="E34" s="163"/>
      <c r="F34" s="173"/>
      <c r="G34" s="173"/>
      <c r="H34" s="168"/>
      <c r="J34" s="76"/>
    </row>
    <row r="35" spans="1:10" x14ac:dyDescent="0.2">
      <c r="A35" s="163"/>
      <c r="B35" s="163"/>
      <c r="C35" s="164" t="s">
        <v>154</v>
      </c>
      <c r="D35" s="163"/>
      <c r="E35" s="163"/>
      <c r="F35" s="163"/>
      <c r="G35" s="163"/>
      <c r="H35" s="168"/>
      <c r="J35" s="76"/>
    </row>
    <row r="36" spans="1:10" x14ac:dyDescent="0.2">
      <c r="A36" s="163"/>
      <c r="B36" s="163"/>
      <c r="C36" s="164" t="s">
        <v>150</v>
      </c>
      <c r="D36" s="163"/>
      <c r="E36" s="163" t="s">
        <v>151</v>
      </c>
      <c r="F36" s="174" t="s">
        <v>153</v>
      </c>
      <c r="G36" s="171">
        <v>0</v>
      </c>
      <c r="H36" s="168"/>
      <c r="J36" s="76"/>
    </row>
    <row r="37" spans="1:10" x14ac:dyDescent="0.2">
      <c r="A37" s="163"/>
      <c r="B37" s="163"/>
      <c r="C37" s="172"/>
      <c r="D37" s="163"/>
      <c r="E37" s="163"/>
      <c r="F37" s="173"/>
      <c r="G37" s="173"/>
      <c r="H37" s="168"/>
      <c r="J37" s="76"/>
    </row>
    <row r="38" spans="1:10" x14ac:dyDescent="0.2">
      <c r="A38" s="163"/>
      <c r="B38" s="163"/>
      <c r="C38" s="164" t="s">
        <v>155</v>
      </c>
      <c r="D38" s="163"/>
      <c r="E38" s="163"/>
      <c r="F38" s="163"/>
      <c r="G38" s="163"/>
      <c r="H38" s="168"/>
      <c r="J38" s="76"/>
    </row>
    <row r="39" spans="1:10" x14ac:dyDescent="0.2">
      <c r="A39" s="163"/>
      <c r="B39" s="163"/>
      <c r="C39" s="164" t="s">
        <v>150</v>
      </c>
      <c r="D39" s="163"/>
      <c r="E39" s="163" t="s">
        <v>151</v>
      </c>
      <c r="F39" s="174" t="s">
        <v>153</v>
      </c>
      <c r="G39" s="171">
        <v>0</v>
      </c>
      <c r="H39" s="168"/>
      <c r="J39" s="76"/>
    </row>
    <row r="40" spans="1:10" x14ac:dyDescent="0.2">
      <c r="A40" s="163"/>
      <c r="B40" s="163"/>
      <c r="C40" s="172"/>
      <c r="D40" s="163"/>
      <c r="E40" s="163"/>
      <c r="F40" s="173"/>
      <c r="G40" s="173"/>
      <c r="H40" s="168"/>
      <c r="J40" s="76"/>
    </row>
    <row r="41" spans="1:10" x14ac:dyDescent="0.2">
      <c r="A41" s="163"/>
      <c r="B41" s="163"/>
      <c r="C41" s="164" t="s">
        <v>156</v>
      </c>
      <c r="D41" s="163"/>
      <c r="E41" s="163"/>
      <c r="F41" s="173"/>
      <c r="G41" s="173"/>
      <c r="H41" s="168"/>
      <c r="J41" s="76"/>
    </row>
    <row r="42" spans="1:10" x14ac:dyDescent="0.2">
      <c r="A42" s="163"/>
      <c r="B42" s="163"/>
      <c r="C42" s="164" t="s">
        <v>150</v>
      </c>
      <c r="D42" s="163"/>
      <c r="E42" s="163" t="s">
        <v>151</v>
      </c>
      <c r="F42" s="174" t="s">
        <v>153</v>
      </c>
      <c r="G42" s="171">
        <v>0</v>
      </c>
      <c r="H42" s="168"/>
      <c r="J42" s="76"/>
    </row>
    <row r="43" spans="1:10" x14ac:dyDescent="0.2">
      <c r="A43" s="163"/>
      <c r="B43" s="163"/>
      <c r="C43" s="172"/>
      <c r="D43" s="163"/>
      <c r="E43" s="163"/>
      <c r="F43" s="173"/>
      <c r="G43" s="173"/>
      <c r="H43" s="168"/>
      <c r="J43" s="76"/>
    </row>
    <row r="44" spans="1:10" x14ac:dyDescent="0.2">
      <c r="A44" s="163"/>
      <c r="B44" s="163"/>
      <c r="C44" s="164" t="s">
        <v>157</v>
      </c>
      <c r="D44" s="163"/>
      <c r="E44" s="163"/>
      <c r="F44" s="173"/>
      <c r="G44" s="173"/>
      <c r="H44" s="168"/>
      <c r="J44" s="76"/>
    </row>
    <row r="45" spans="1:10" x14ac:dyDescent="0.2">
      <c r="A45" s="163"/>
      <c r="B45" s="163"/>
      <c r="C45" s="164" t="s">
        <v>150</v>
      </c>
      <c r="D45" s="163"/>
      <c r="E45" s="163" t="s">
        <v>151</v>
      </c>
      <c r="F45" s="174" t="s">
        <v>153</v>
      </c>
      <c r="G45" s="171">
        <v>0</v>
      </c>
      <c r="H45" s="168"/>
      <c r="J45" s="76"/>
    </row>
    <row r="46" spans="1:10" x14ac:dyDescent="0.2">
      <c r="A46" s="163"/>
      <c r="B46" s="163"/>
      <c r="C46" s="172"/>
      <c r="D46" s="163"/>
      <c r="E46" s="163"/>
      <c r="F46" s="173"/>
      <c r="G46" s="173"/>
      <c r="H46" s="168"/>
      <c r="J46" s="76"/>
    </row>
    <row r="47" spans="1:10" x14ac:dyDescent="0.2">
      <c r="A47" s="163"/>
      <c r="B47" s="163"/>
      <c r="C47" s="164" t="s">
        <v>158</v>
      </c>
      <c r="D47" s="163"/>
      <c r="E47" s="163"/>
      <c r="F47" s="170">
        <v>119924.09810649999</v>
      </c>
      <c r="G47" s="171">
        <v>0.94513849000000005</v>
      </c>
      <c r="H47" s="168"/>
      <c r="J47" s="76"/>
    </row>
    <row r="48" spans="1:10" x14ac:dyDescent="0.2">
      <c r="A48" s="163"/>
      <c r="B48" s="163"/>
      <c r="C48" s="172"/>
      <c r="D48" s="163"/>
      <c r="E48" s="163"/>
      <c r="F48" s="173"/>
      <c r="G48" s="173"/>
      <c r="H48" s="168"/>
      <c r="J48" s="76"/>
    </row>
    <row r="49" spans="1:10" x14ac:dyDescent="0.2">
      <c r="A49" s="163"/>
      <c r="B49" s="163"/>
      <c r="C49" s="164" t="s">
        <v>159</v>
      </c>
      <c r="D49" s="163"/>
      <c r="E49" s="163"/>
      <c r="F49" s="173"/>
      <c r="G49" s="173"/>
      <c r="H49" s="168"/>
      <c r="J49" s="76"/>
    </row>
    <row r="50" spans="1:10" ht="25.5" x14ac:dyDescent="0.2">
      <c r="A50" s="163"/>
      <c r="B50" s="163"/>
      <c r="C50" s="164" t="s">
        <v>8</v>
      </c>
      <c r="D50" s="163"/>
      <c r="E50" s="163"/>
      <c r="F50" s="173"/>
      <c r="G50" s="173"/>
      <c r="H50" s="168"/>
      <c r="J50" s="76"/>
    </row>
    <row r="51" spans="1:10" x14ac:dyDescent="0.2">
      <c r="A51" s="163"/>
      <c r="B51" s="163"/>
      <c r="C51" s="164" t="s">
        <v>150</v>
      </c>
      <c r="D51" s="163"/>
      <c r="E51" s="163" t="s">
        <v>151</v>
      </c>
      <c r="F51" s="174" t="s">
        <v>153</v>
      </c>
      <c r="G51" s="171">
        <v>0</v>
      </c>
      <c r="H51" s="168"/>
      <c r="J51" s="76"/>
    </row>
    <row r="52" spans="1:10" x14ac:dyDescent="0.2">
      <c r="A52" s="163"/>
      <c r="B52" s="163"/>
      <c r="C52" s="172"/>
      <c r="D52" s="163"/>
      <c r="E52" s="163"/>
      <c r="F52" s="173"/>
      <c r="G52" s="173"/>
      <c r="H52" s="168"/>
      <c r="J52" s="76"/>
    </row>
    <row r="53" spans="1:10" x14ac:dyDescent="0.2">
      <c r="A53" s="163"/>
      <c r="B53" s="163"/>
      <c r="C53" s="164" t="s">
        <v>160</v>
      </c>
      <c r="D53" s="163"/>
      <c r="E53" s="163"/>
      <c r="F53" s="163"/>
      <c r="G53" s="163"/>
      <c r="H53" s="168"/>
      <c r="J53" s="76"/>
    </row>
    <row r="54" spans="1:10" x14ac:dyDescent="0.2">
      <c r="A54" s="163"/>
      <c r="B54" s="163"/>
      <c r="C54" s="164" t="s">
        <v>150</v>
      </c>
      <c r="D54" s="163"/>
      <c r="E54" s="163" t="s">
        <v>151</v>
      </c>
      <c r="F54" s="174" t="s">
        <v>153</v>
      </c>
      <c r="G54" s="171">
        <v>0</v>
      </c>
      <c r="H54" s="168"/>
      <c r="J54" s="76"/>
    </row>
    <row r="55" spans="1:10" x14ac:dyDescent="0.2">
      <c r="A55" s="163"/>
      <c r="B55" s="163"/>
      <c r="C55" s="172"/>
      <c r="D55" s="163"/>
      <c r="E55" s="163"/>
      <c r="F55" s="173"/>
      <c r="G55" s="173"/>
      <c r="H55" s="168"/>
      <c r="J55" s="76"/>
    </row>
    <row r="56" spans="1:10" x14ac:dyDescent="0.2">
      <c r="A56" s="163"/>
      <c r="B56" s="163"/>
      <c r="C56" s="164" t="s">
        <v>161</v>
      </c>
      <c r="D56" s="163"/>
      <c r="E56" s="163"/>
      <c r="F56" s="163"/>
      <c r="G56" s="163"/>
      <c r="H56" s="168"/>
      <c r="J56" s="76"/>
    </row>
    <row r="57" spans="1:10" x14ac:dyDescent="0.2">
      <c r="A57" s="163"/>
      <c r="B57" s="163"/>
      <c r="C57" s="164" t="s">
        <v>150</v>
      </c>
      <c r="D57" s="163"/>
      <c r="E57" s="163" t="s">
        <v>151</v>
      </c>
      <c r="F57" s="174" t="s">
        <v>153</v>
      </c>
      <c r="G57" s="171">
        <v>0</v>
      </c>
      <c r="H57" s="168"/>
      <c r="J57" s="76"/>
    </row>
    <row r="58" spans="1:10" x14ac:dyDescent="0.2">
      <c r="A58" s="163"/>
      <c r="B58" s="163"/>
      <c r="C58" s="172"/>
      <c r="D58" s="163"/>
      <c r="E58" s="163"/>
      <c r="F58" s="173"/>
      <c r="G58" s="173"/>
      <c r="H58" s="168"/>
      <c r="J58" s="76"/>
    </row>
    <row r="59" spans="1:10" x14ac:dyDescent="0.2">
      <c r="A59" s="163"/>
      <c r="B59" s="163"/>
      <c r="C59" s="164" t="s">
        <v>162</v>
      </c>
      <c r="D59" s="163"/>
      <c r="E59" s="163"/>
      <c r="F59" s="173"/>
      <c r="G59" s="173"/>
      <c r="H59" s="168"/>
      <c r="J59" s="76"/>
    </row>
    <row r="60" spans="1:10" x14ac:dyDescent="0.2">
      <c r="A60" s="163"/>
      <c r="B60" s="163"/>
      <c r="C60" s="164" t="s">
        <v>150</v>
      </c>
      <c r="D60" s="163"/>
      <c r="E60" s="163" t="s">
        <v>151</v>
      </c>
      <c r="F60" s="174" t="s">
        <v>153</v>
      </c>
      <c r="G60" s="171">
        <v>0</v>
      </c>
      <c r="H60" s="168"/>
      <c r="J60" s="76"/>
    </row>
    <row r="61" spans="1:10" x14ac:dyDescent="0.2">
      <c r="A61" s="163"/>
      <c r="B61" s="163"/>
      <c r="C61" s="172"/>
      <c r="D61" s="163"/>
      <c r="E61" s="163"/>
      <c r="F61" s="173"/>
      <c r="G61" s="173"/>
      <c r="H61" s="168"/>
      <c r="J61" s="76"/>
    </row>
    <row r="62" spans="1:10" x14ac:dyDescent="0.2">
      <c r="A62" s="163"/>
      <c r="B62" s="163"/>
      <c r="C62" s="164" t="s">
        <v>163</v>
      </c>
      <c r="D62" s="163"/>
      <c r="E62" s="163"/>
      <c r="F62" s="170">
        <v>0</v>
      </c>
      <c r="G62" s="171">
        <v>0</v>
      </c>
      <c r="H62" s="168"/>
      <c r="J62" s="76"/>
    </row>
    <row r="63" spans="1:10" x14ac:dyDescent="0.2">
      <c r="A63" s="163"/>
      <c r="B63" s="163"/>
      <c r="C63" s="172"/>
      <c r="D63" s="163"/>
      <c r="E63" s="163"/>
      <c r="F63" s="173"/>
      <c r="G63" s="173"/>
      <c r="H63" s="168"/>
      <c r="J63" s="76"/>
    </row>
    <row r="64" spans="1:10" x14ac:dyDescent="0.2">
      <c r="A64" s="163"/>
      <c r="B64" s="163"/>
      <c r="C64" s="164" t="s">
        <v>164</v>
      </c>
      <c r="D64" s="163"/>
      <c r="E64" s="163"/>
      <c r="F64" s="173"/>
      <c r="G64" s="173"/>
      <c r="H64" s="168"/>
      <c r="J64" s="76"/>
    </row>
    <row r="65" spans="1:10" x14ac:dyDescent="0.2">
      <c r="A65" s="163"/>
      <c r="B65" s="163"/>
      <c r="C65" s="164" t="s">
        <v>165</v>
      </c>
      <c r="D65" s="163"/>
      <c r="E65" s="163"/>
      <c r="F65" s="173"/>
      <c r="G65" s="173"/>
      <c r="H65" s="168"/>
      <c r="J65" s="76"/>
    </row>
    <row r="66" spans="1:10" x14ac:dyDescent="0.2">
      <c r="A66" s="163"/>
      <c r="B66" s="163"/>
      <c r="C66" s="164" t="s">
        <v>150</v>
      </c>
      <c r="D66" s="163"/>
      <c r="E66" s="163" t="s">
        <v>151</v>
      </c>
      <c r="F66" s="174" t="s">
        <v>153</v>
      </c>
      <c r="G66" s="171">
        <v>0</v>
      </c>
      <c r="H66" s="168"/>
      <c r="J66" s="76"/>
    </row>
    <row r="67" spans="1:10" x14ac:dyDescent="0.2">
      <c r="A67" s="163"/>
      <c r="B67" s="163"/>
      <c r="C67" s="172"/>
      <c r="D67" s="163"/>
      <c r="E67" s="163"/>
      <c r="F67" s="173"/>
      <c r="G67" s="173"/>
      <c r="H67" s="168"/>
      <c r="J67" s="76"/>
    </row>
    <row r="68" spans="1:10" x14ac:dyDescent="0.2">
      <c r="A68" s="163"/>
      <c r="B68" s="163"/>
      <c r="C68" s="164" t="s">
        <v>166</v>
      </c>
      <c r="D68" s="163"/>
      <c r="E68" s="163"/>
      <c r="F68" s="173"/>
      <c r="G68" s="173"/>
      <c r="H68" s="168"/>
      <c r="J68" s="76"/>
    </row>
    <row r="69" spans="1:10" x14ac:dyDescent="0.2">
      <c r="A69" s="163"/>
      <c r="B69" s="163"/>
      <c r="C69" s="164" t="s">
        <v>150</v>
      </c>
      <c r="D69" s="163"/>
      <c r="E69" s="163" t="s">
        <v>151</v>
      </c>
      <c r="F69" s="174" t="s">
        <v>153</v>
      </c>
      <c r="G69" s="171">
        <v>0</v>
      </c>
      <c r="H69" s="168"/>
      <c r="J69" s="76"/>
    </row>
    <row r="70" spans="1:10" x14ac:dyDescent="0.2">
      <c r="A70" s="163"/>
      <c r="B70" s="163"/>
      <c r="C70" s="172"/>
      <c r="D70" s="163"/>
      <c r="E70" s="163"/>
      <c r="F70" s="173"/>
      <c r="G70" s="173"/>
      <c r="H70" s="168"/>
      <c r="J70" s="76"/>
    </row>
    <row r="71" spans="1:10" x14ac:dyDescent="0.2">
      <c r="A71" s="163"/>
      <c r="B71" s="163"/>
      <c r="C71" s="164" t="s">
        <v>167</v>
      </c>
      <c r="D71" s="163"/>
      <c r="E71" s="163"/>
      <c r="F71" s="173"/>
      <c r="G71" s="173"/>
      <c r="H71" s="168"/>
      <c r="J71" s="76"/>
    </row>
    <row r="72" spans="1:10" x14ac:dyDescent="0.2">
      <c r="A72" s="165">
        <v>1</v>
      </c>
      <c r="B72" s="166" t="s">
        <v>698</v>
      </c>
      <c r="C72" s="166" t="s">
        <v>993</v>
      </c>
      <c r="D72" s="166" t="s">
        <v>660</v>
      </c>
      <c r="E72" s="167">
        <v>500000</v>
      </c>
      <c r="F72" s="168">
        <v>487.77199999999999</v>
      </c>
      <c r="G72" s="169">
        <v>3.8441999999999999E-3</v>
      </c>
      <c r="H72" s="168">
        <v>6.9851000000000001</v>
      </c>
      <c r="J72" s="76"/>
    </row>
    <row r="73" spans="1:10" x14ac:dyDescent="0.2">
      <c r="A73" s="163"/>
      <c r="B73" s="163"/>
      <c r="C73" s="164" t="s">
        <v>150</v>
      </c>
      <c r="D73" s="163"/>
      <c r="E73" s="163" t="s">
        <v>151</v>
      </c>
      <c r="F73" s="170">
        <v>487.77199999999999</v>
      </c>
      <c r="G73" s="171">
        <v>3.8441999999999999E-3</v>
      </c>
      <c r="H73" s="168"/>
      <c r="J73" s="76"/>
    </row>
    <row r="74" spans="1:10" x14ac:dyDescent="0.2">
      <c r="A74" s="163"/>
      <c r="B74" s="163"/>
      <c r="C74" s="172"/>
      <c r="D74" s="163"/>
      <c r="E74" s="163"/>
      <c r="F74" s="173"/>
      <c r="G74" s="173"/>
      <c r="H74" s="168"/>
      <c r="J74" s="76"/>
    </row>
    <row r="75" spans="1:10" x14ac:dyDescent="0.2">
      <c r="A75" s="163"/>
      <c r="B75" s="163"/>
      <c r="C75" s="164" t="s">
        <v>168</v>
      </c>
      <c r="D75" s="163"/>
      <c r="E75" s="163"/>
      <c r="F75" s="173"/>
      <c r="G75" s="173"/>
      <c r="H75" s="168"/>
      <c r="J75" s="76"/>
    </row>
    <row r="76" spans="1:10" x14ac:dyDescent="0.2">
      <c r="A76" s="165">
        <v>1</v>
      </c>
      <c r="B76" s="166"/>
      <c r="C76" s="166" t="s">
        <v>169</v>
      </c>
      <c r="D76" s="166"/>
      <c r="E76" s="175"/>
      <c r="F76" s="168">
        <v>3817.1483912939998</v>
      </c>
      <c r="G76" s="169">
        <v>3.0083479999999999E-2</v>
      </c>
      <c r="H76" s="176">
        <v>6.6416448321270405</v>
      </c>
      <c r="J76" s="76"/>
    </row>
    <row r="77" spans="1:10" x14ac:dyDescent="0.2">
      <c r="A77" s="163"/>
      <c r="B77" s="163"/>
      <c r="C77" s="164" t="s">
        <v>150</v>
      </c>
      <c r="D77" s="163"/>
      <c r="E77" s="163" t="s">
        <v>151</v>
      </c>
      <c r="F77" s="170">
        <v>3817.1483912939998</v>
      </c>
      <c r="G77" s="171">
        <v>3.0083479999999999E-2</v>
      </c>
      <c r="H77" s="168"/>
      <c r="J77" s="76"/>
    </row>
    <row r="78" spans="1:10" x14ac:dyDescent="0.2">
      <c r="A78" s="163"/>
      <c r="B78" s="163"/>
      <c r="C78" s="172"/>
      <c r="D78" s="163"/>
      <c r="E78" s="163"/>
      <c r="F78" s="173"/>
      <c r="G78" s="173"/>
      <c r="H78" s="168"/>
      <c r="J78" s="76"/>
    </row>
    <row r="79" spans="1:10" x14ac:dyDescent="0.2">
      <c r="A79" s="163"/>
      <c r="B79" s="163"/>
      <c r="C79" s="164" t="s">
        <v>170</v>
      </c>
      <c r="D79" s="163"/>
      <c r="E79" s="163"/>
      <c r="F79" s="170">
        <v>4304.9203912940002</v>
      </c>
      <c r="G79" s="171">
        <v>3.3927680000000002E-2</v>
      </c>
      <c r="H79" s="168"/>
      <c r="J79" s="76"/>
    </row>
    <row r="80" spans="1:10" x14ac:dyDescent="0.2">
      <c r="A80" s="163"/>
      <c r="B80" s="163"/>
      <c r="C80" s="173"/>
      <c r="D80" s="163"/>
      <c r="E80" s="163"/>
      <c r="F80" s="163"/>
      <c r="G80" s="163"/>
      <c r="H80" s="168"/>
      <c r="J80" s="76"/>
    </row>
    <row r="81" spans="1:10" x14ac:dyDescent="0.2">
      <c r="A81" s="163"/>
      <c r="B81" s="163"/>
      <c r="C81" s="164" t="s">
        <v>171</v>
      </c>
      <c r="D81" s="163"/>
      <c r="E81" s="163"/>
      <c r="F81" s="163"/>
      <c r="G81" s="163"/>
      <c r="H81" s="168"/>
      <c r="J81" s="76"/>
    </row>
    <row r="82" spans="1:10" x14ac:dyDescent="0.2">
      <c r="A82" s="163"/>
      <c r="B82" s="163"/>
      <c r="C82" s="164" t="s">
        <v>172</v>
      </c>
      <c r="D82" s="163"/>
      <c r="E82" s="163"/>
      <c r="F82" s="163"/>
      <c r="G82" s="163"/>
      <c r="H82" s="168"/>
      <c r="J82" s="76"/>
    </row>
    <row r="83" spans="1:10" x14ac:dyDescent="0.2">
      <c r="A83" s="165">
        <v>1</v>
      </c>
      <c r="B83" s="166" t="s">
        <v>173</v>
      </c>
      <c r="C83" s="166" t="s">
        <v>174</v>
      </c>
      <c r="D83" s="166"/>
      <c r="E83" s="177">
        <v>116539.823</v>
      </c>
      <c r="F83" s="168">
        <v>2515.9383821279998</v>
      </c>
      <c r="G83" s="169">
        <v>1.9828459999999999E-2</v>
      </c>
      <c r="H83" s="168"/>
      <c r="J83" s="76"/>
    </row>
    <row r="84" spans="1:10" x14ac:dyDescent="0.2">
      <c r="A84" s="163"/>
      <c r="B84" s="163"/>
      <c r="C84" s="164" t="s">
        <v>150</v>
      </c>
      <c r="D84" s="163"/>
      <c r="E84" s="163" t="s">
        <v>151</v>
      </c>
      <c r="F84" s="170">
        <v>2515.9383821279998</v>
      </c>
      <c r="G84" s="171">
        <v>1.9828459999999999E-2</v>
      </c>
      <c r="H84" s="168"/>
      <c r="J84" s="76"/>
    </row>
    <row r="85" spans="1:10" x14ac:dyDescent="0.2">
      <c r="A85" s="163"/>
      <c r="B85" s="163"/>
      <c r="C85" s="172"/>
      <c r="D85" s="163"/>
      <c r="E85" s="163"/>
      <c r="F85" s="173"/>
      <c r="G85" s="173"/>
      <c r="H85" s="168"/>
      <c r="J85" s="76"/>
    </row>
    <row r="86" spans="1:10" x14ac:dyDescent="0.2">
      <c r="A86" s="163"/>
      <c r="B86" s="163"/>
      <c r="C86" s="164" t="s">
        <v>175</v>
      </c>
      <c r="D86" s="163"/>
      <c r="E86" s="163"/>
      <c r="F86" s="163"/>
      <c r="G86" s="163"/>
      <c r="H86" s="168"/>
      <c r="J86" s="76"/>
    </row>
    <row r="87" spans="1:10" x14ac:dyDescent="0.2">
      <c r="A87" s="163"/>
      <c r="B87" s="163"/>
      <c r="C87" s="164" t="s">
        <v>176</v>
      </c>
      <c r="D87" s="163"/>
      <c r="E87" s="163"/>
      <c r="F87" s="163"/>
      <c r="G87" s="163"/>
      <c r="H87" s="168"/>
      <c r="J87" s="76"/>
    </row>
    <row r="88" spans="1:10" x14ac:dyDescent="0.2">
      <c r="A88" s="163"/>
      <c r="B88" s="163"/>
      <c r="C88" s="164" t="s">
        <v>150</v>
      </c>
      <c r="D88" s="163"/>
      <c r="E88" s="163" t="s">
        <v>151</v>
      </c>
      <c r="F88" s="174" t="s">
        <v>153</v>
      </c>
      <c r="G88" s="171">
        <v>0</v>
      </c>
      <c r="H88" s="168"/>
      <c r="J88" s="76"/>
    </row>
    <row r="89" spans="1:10" x14ac:dyDescent="0.2">
      <c r="A89" s="163"/>
      <c r="B89" s="163"/>
      <c r="C89" s="172"/>
      <c r="D89" s="163"/>
      <c r="E89" s="163"/>
      <c r="F89" s="173"/>
      <c r="G89" s="173"/>
      <c r="H89" s="168"/>
      <c r="J89" s="76"/>
    </row>
    <row r="90" spans="1:10" ht="25.5" x14ac:dyDescent="0.2">
      <c r="A90" s="163"/>
      <c r="B90" s="163"/>
      <c r="C90" s="164" t="s">
        <v>177</v>
      </c>
      <c r="D90" s="163"/>
      <c r="E90" s="163"/>
      <c r="F90" s="173"/>
      <c r="G90" s="173"/>
      <c r="H90" s="168"/>
      <c r="J90" s="76"/>
    </row>
    <row r="91" spans="1:10" x14ac:dyDescent="0.2">
      <c r="A91" s="163"/>
      <c r="B91" s="163"/>
      <c r="C91" s="164" t="s">
        <v>150</v>
      </c>
      <c r="D91" s="163"/>
      <c r="E91" s="163" t="s">
        <v>151</v>
      </c>
      <c r="F91" s="174" t="s">
        <v>153</v>
      </c>
      <c r="G91" s="171">
        <v>0</v>
      </c>
      <c r="H91" s="168"/>
      <c r="J91" s="76"/>
    </row>
    <row r="92" spans="1:10" x14ac:dyDescent="0.2">
      <c r="A92" s="163"/>
      <c r="B92" s="166"/>
      <c r="C92" s="166"/>
      <c r="D92" s="164"/>
      <c r="E92" s="163"/>
      <c r="F92" s="166"/>
      <c r="G92" s="175"/>
      <c r="H92" s="168"/>
      <c r="J92" s="76"/>
    </row>
    <row r="93" spans="1:10" x14ac:dyDescent="0.2">
      <c r="A93" s="175"/>
      <c r="B93" s="166"/>
      <c r="C93" s="166" t="s">
        <v>1185</v>
      </c>
      <c r="D93" s="166"/>
      <c r="E93" s="175"/>
      <c r="F93" s="168">
        <v>140.2586517</v>
      </c>
      <c r="G93" s="169">
        <v>1.1054000000000001E-3</v>
      </c>
      <c r="H93" s="168"/>
      <c r="J93" s="76"/>
    </row>
    <row r="94" spans="1:10" x14ac:dyDescent="0.2">
      <c r="A94" s="172"/>
      <c r="B94" s="172"/>
      <c r="C94" s="164" t="s">
        <v>179</v>
      </c>
      <c r="D94" s="173"/>
      <c r="E94" s="173"/>
      <c r="F94" s="170">
        <v>126885.215531622</v>
      </c>
      <c r="G94" s="178">
        <v>1.00000003</v>
      </c>
      <c r="H94" s="168"/>
      <c r="J94" s="76"/>
    </row>
    <row r="95" spans="1:10" ht="14.1" customHeight="1" x14ac:dyDescent="0.2">
      <c r="A95" s="13"/>
      <c r="B95" s="13"/>
      <c r="C95" s="13"/>
      <c r="D95" s="179"/>
      <c r="E95" s="179"/>
      <c r="F95" s="179"/>
      <c r="G95" s="179"/>
      <c r="J95" s="76"/>
    </row>
    <row r="96" spans="1:10" ht="12.75" customHeight="1" x14ac:dyDescent="0.2">
      <c r="A96" s="13"/>
      <c r="B96" s="270" t="s">
        <v>869</v>
      </c>
      <c r="C96" s="270"/>
      <c r="D96" s="270"/>
      <c r="E96" s="270"/>
      <c r="F96" s="270"/>
      <c r="G96" s="270"/>
      <c r="H96" s="270"/>
      <c r="J96" s="14"/>
    </row>
    <row r="97" spans="1:17" ht="14.1" customHeight="1" x14ac:dyDescent="0.2">
      <c r="A97" s="13"/>
      <c r="B97" s="270" t="s">
        <v>870</v>
      </c>
      <c r="C97" s="270"/>
      <c r="D97" s="270"/>
      <c r="E97" s="270"/>
      <c r="F97" s="270"/>
      <c r="G97" s="270"/>
      <c r="H97" s="270"/>
      <c r="J97" s="14"/>
    </row>
    <row r="98" spans="1:17" ht="17.100000000000001" customHeight="1" x14ac:dyDescent="0.2">
      <c r="A98" s="13"/>
      <c r="B98" s="270" t="s">
        <v>871</v>
      </c>
      <c r="C98" s="270"/>
      <c r="D98" s="270"/>
      <c r="E98" s="270"/>
      <c r="F98" s="270"/>
      <c r="G98" s="270"/>
      <c r="H98" s="270"/>
      <c r="J98" s="14"/>
    </row>
    <row r="99" spans="1:17" s="16" customFormat="1" ht="66.75" customHeight="1" x14ac:dyDescent="0.25">
      <c r="A99" s="15"/>
      <c r="B99" s="271" t="s">
        <v>872</v>
      </c>
      <c r="C99" s="271"/>
      <c r="D99" s="271"/>
      <c r="E99" s="271"/>
      <c r="F99" s="271"/>
      <c r="G99" s="271"/>
      <c r="H99" s="271"/>
      <c r="I99"/>
      <c r="J99" s="14"/>
      <c r="K99"/>
      <c r="L99"/>
      <c r="M99"/>
      <c r="N99"/>
      <c r="O99"/>
      <c r="P99"/>
      <c r="Q99"/>
    </row>
    <row r="100" spans="1:17" ht="12.75" customHeight="1" x14ac:dyDescent="0.2">
      <c r="A100" s="13"/>
      <c r="B100" s="270" t="s">
        <v>873</v>
      </c>
      <c r="C100" s="270"/>
      <c r="D100" s="270"/>
      <c r="E100" s="270"/>
      <c r="F100" s="270"/>
      <c r="G100" s="270"/>
      <c r="H100" s="270"/>
      <c r="J100" s="14"/>
    </row>
    <row r="101" spans="1:17" ht="15" customHeight="1" x14ac:dyDescent="0.2">
      <c r="A101" s="13"/>
      <c r="B101" s="270" t="s">
        <v>151</v>
      </c>
      <c r="C101" s="270"/>
      <c r="D101" s="270"/>
      <c r="E101" s="270"/>
      <c r="F101" s="270"/>
      <c r="G101" s="179"/>
      <c r="J101" s="76"/>
    </row>
    <row r="102" spans="1:17" ht="14.1" customHeight="1" x14ac:dyDescent="0.2">
      <c r="A102" s="13"/>
      <c r="B102" s="13"/>
      <c r="C102" s="13"/>
      <c r="D102" s="179"/>
      <c r="E102" s="179"/>
      <c r="F102" s="179"/>
      <c r="G102" s="179"/>
      <c r="J102" s="76"/>
    </row>
    <row r="103" spans="1:17" ht="14.1" customHeight="1" x14ac:dyDescent="0.2">
      <c r="A103" s="13"/>
      <c r="B103" s="279" t="s">
        <v>180</v>
      </c>
      <c r="C103" s="280"/>
      <c r="D103" s="281"/>
      <c r="E103" s="188"/>
      <c r="F103" s="179"/>
      <c r="G103" s="179"/>
      <c r="J103" s="76"/>
    </row>
    <row r="104" spans="1:17" ht="29.1" customHeight="1" x14ac:dyDescent="0.2">
      <c r="A104" s="13"/>
      <c r="B104" s="265" t="s">
        <v>181</v>
      </c>
      <c r="C104" s="266"/>
      <c r="D104" s="180" t="s">
        <v>182</v>
      </c>
      <c r="E104" s="188"/>
      <c r="F104" s="179"/>
      <c r="G104" s="179"/>
      <c r="J104" s="76"/>
    </row>
    <row r="105" spans="1:17" ht="17.100000000000001" customHeight="1" x14ac:dyDescent="0.2">
      <c r="A105" s="13"/>
      <c r="B105" s="265" t="s">
        <v>183</v>
      </c>
      <c r="C105" s="266"/>
      <c r="D105" s="180" t="s">
        <v>182</v>
      </c>
      <c r="E105" s="188"/>
      <c r="F105" s="179"/>
      <c r="G105" s="179"/>
      <c r="J105" s="76"/>
    </row>
    <row r="106" spans="1:17" ht="17.100000000000001" customHeight="1" x14ac:dyDescent="0.2">
      <c r="A106" s="13"/>
      <c r="B106" s="265" t="s">
        <v>184</v>
      </c>
      <c r="C106" s="266"/>
      <c r="D106" s="181" t="s">
        <v>151</v>
      </c>
      <c r="E106" s="188"/>
      <c r="F106" s="179"/>
      <c r="G106" s="179"/>
      <c r="J106" s="76"/>
    </row>
    <row r="107" spans="1:17" x14ac:dyDescent="0.2">
      <c r="A107" s="17"/>
      <c r="B107" s="18" t="s">
        <v>151</v>
      </c>
      <c r="C107" s="18" t="s">
        <v>874</v>
      </c>
      <c r="D107" s="18" t="s">
        <v>185</v>
      </c>
      <c r="E107" s="17"/>
      <c r="F107" s="17"/>
      <c r="G107" s="17"/>
      <c r="H107" s="17"/>
      <c r="J107" s="76"/>
    </row>
    <row r="108" spans="1:17" ht="18" customHeight="1" x14ac:dyDescent="0.2">
      <c r="A108" s="17"/>
      <c r="B108" s="182" t="s">
        <v>186</v>
      </c>
      <c r="C108" s="18" t="s">
        <v>187</v>
      </c>
      <c r="D108" s="18" t="s">
        <v>188</v>
      </c>
      <c r="E108" s="17"/>
      <c r="F108" s="17"/>
      <c r="G108" s="17"/>
      <c r="J108" s="76"/>
    </row>
    <row r="109" spans="1:17" ht="17.100000000000001" customHeight="1" x14ac:dyDescent="0.2">
      <c r="A109" s="17"/>
      <c r="B109" s="183" t="s">
        <v>189</v>
      </c>
      <c r="C109" s="184">
        <v>103.1601</v>
      </c>
      <c r="D109" s="184">
        <v>102.3215</v>
      </c>
      <c r="E109" s="17"/>
      <c r="F109" s="159"/>
      <c r="G109" s="189"/>
      <c r="J109" s="76"/>
    </row>
    <row r="110" spans="1:17" ht="17.100000000000001" customHeight="1" x14ac:dyDescent="0.2">
      <c r="A110" s="17"/>
      <c r="B110" s="183" t="s">
        <v>875</v>
      </c>
      <c r="C110" s="184">
        <v>35.067500000000003</v>
      </c>
      <c r="D110" s="184">
        <v>34.782400000000003</v>
      </c>
      <c r="E110" s="17"/>
      <c r="F110" s="159"/>
      <c r="G110" s="189"/>
      <c r="J110" s="76"/>
    </row>
    <row r="111" spans="1:17" ht="29.1" customHeight="1" x14ac:dyDescent="0.2">
      <c r="A111" s="17"/>
      <c r="B111" s="183" t="s">
        <v>851</v>
      </c>
      <c r="C111" s="184">
        <v>106.0675</v>
      </c>
      <c r="D111" s="184">
        <v>105.2054</v>
      </c>
      <c r="E111" s="17"/>
      <c r="F111" s="159"/>
      <c r="G111" s="189"/>
      <c r="J111" s="76"/>
    </row>
    <row r="112" spans="1:17" ht="29.1" customHeight="1" x14ac:dyDescent="0.2">
      <c r="A112" s="17"/>
      <c r="B112" s="183" t="s">
        <v>884</v>
      </c>
      <c r="C112" s="184">
        <v>35.6736</v>
      </c>
      <c r="D112" s="184">
        <v>35.383499999999998</v>
      </c>
      <c r="E112" s="17"/>
      <c r="F112" s="159"/>
      <c r="G112" s="189"/>
      <c r="J112" s="76"/>
    </row>
    <row r="113" spans="1:10" ht="17.100000000000001" customHeight="1" x14ac:dyDescent="0.2">
      <c r="A113" s="17"/>
      <c r="B113" s="183" t="s">
        <v>191</v>
      </c>
      <c r="C113" s="184">
        <v>92.9131</v>
      </c>
      <c r="D113" s="184">
        <v>92.052199999999999</v>
      </c>
      <c r="E113" s="17"/>
      <c r="F113" s="159"/>
      <c r="G113" s="189"/>
      <c r="J113" s="76"/>
    </row>
    <row r="114" spans="1:10" ht="17.100000000000001" customHeight="1" x14ac:dyDescent="0.2">
      <c r="A114" s="17"/>
      <c r="B114" s="183" t="s">
        <v>876</v>
      </c>
      <c r="C114" s="184">
        <v>31.069099999999999</v>
      </c>
      <c r="D114" s="184">
        <v>30.781300000000002</v>
      </c>
      <c r="E114" s="17"/>
      <c r="F114" s="159"/>
      <c r="G114" s="189"/>
      <c r="J114" s="76"/>
    </row>
    <row r="115" spans="1:10" ht="14.1" customHeight="1" x14ac:dyDescent="0.2">
      <c r="A115" s="17"/>
      <c r="B115" s="17"/>
      <c r="C115" s="17"/>
      <c r="D115" s="17"/>
      <c r="E115" s="17"/>
      <c r="F115" s="17"/>
      <c r="G115" s="17"/>
      <c r="J115" s="76"/>
    </row>
    <row r="116" spans="1:10" ht="17.100000000000001" customHeight="1" x14ac:dyDescent="0.2">
      <c r="A116" s="17"/>
      <c r="B116" s="265" t="s">
        <v>877</v>
      </c>
      <c r="C116" s="266"/>
      <c r="D116" s="180" t="s">
        <v>182</v>
      </c>
      <c r="E116" s="17"/>
      <c r="F116" s="17"/>
      <c r="G116" s="17"/>
      <c r="J116" s="76"/>
    </row>
    <row r="117" spans="1:10" ht="14.1" customHeight="1" x14ac:dyDescent="0.2">
      <c r="A117" s="17"/>
      <c r="B117" s="159"/>
      <c r="C117" s="159"/>
      <c r="D117" s="17"/>
      <c r="E117" s="17"/>
      <c r="F117" s="17"/>
      <c r="G117" s="17"/>
      <c r="J117" s="76"/>
    </row>
    <row r="118" spans="1:10" ht="29.1" customHeight="1" x14ac:dyDescent="0.2">
      <c r="A118" s="17"/>
      <c r="B118" s="265" t="s">
        <v>194</v>
      </c>
      <c r="C118" s="266"/>
      <c r="D118" s="180" t="s">
        <v>182</v>
      </c>
      <c r="E118" s="190"/>
      <c r="F118" s="17"/>
      <c r="G118" s="17"/>
      <c r="J118" s="76"/>
    </row>
    <row r="119" spans="1:10" ht="29.1" customHeight="1" x14ac:dyDescent="0.2">
      <c r="A119" s="17"/>
      <c r="B119" s="265" t="s">
        <v>195</v>
      </c>
      <c r="C119" s="266"/>
      <c r="D119" s="180" t="s">
        <v>182</v>
      </c>
      <c r="E119" s="190"/>
      <c r="F119" s="17"/>
      <c r="G119" s="17"/>
      <c r="J119" s="76"/>
    </row>
    <row r="120" spans="1:10" ht="17.100000000000001" customHeight="1" x14ac:dyDescent="0.2">
      <c r="A120" s="17"/>
      <c r="B120" s="265" t="s">
        <v>196</v>
      </c>
      <c r="C120" s="266"/>
      <c r="D120" s="180" t="s">
        <v>182</v>
      </c>
      <c r="E120" s="190"/>
      <c r="F120" s="17"/>
      <c r="G120" s="17"/>
      <c r="J120" s="76"/>
    </row>
    <row r="121" spans="1:10" ht="17.100000000000001" customHeight="1" x14ac:dyDescent="0.2">
      <c r="A121" s="17"/>
      <c r="B121" s="265" t="s">
        <v>197</v>
      </c>
      <c r="C121" s="266"/>
      <c r="D121" s="185">
        <v>0.65931425317570713</v>
      </c>
      <c r="E121" s="17"/>
      <c r="F121" s="159"/>
      <c r="G121" s="189"/>
    </row>
  </sheetData>
  <mergeCells count="18">
    <mergeCell ref="B121:C121"/>
    <mergeCell ref="B116:C116"/>
    <mergeCell ref="B118:C118"/>
    <mergeCell ref="B119:C119"/>
    <mergeCell ref="B120:C120"/>
    <mergeCell ref="A1:H1"/>
    <mergeCell ref="A2:H2"/>
    <mergeCell ref="A3:H3"/>
    <mergeCell ref="B105:C105"/>
    <mergeCell ref="B106:C106"/>
    <mergeCell ref="B101:F101"/>
    <mergeCell ref="B103:D103"/>
    <mergeCell ref="B104:C104"/>
    <mergeCell ref="B96:H96"/>
    <mergeCell ref="B97:H97"/>
    <mergeCell ref="B98:H98"/>
    <mergeCell ref="B99:H99"/>
    <mergeCell ref="B100:H100"/>
  </mergeCells>
  <hyperlinks>
    <hyperlink ref="I1" location="Index!B29" display="Index" xr:uid="{28A1E4D1-2CD4-42E7-A4B2-239F1647BCD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897C-79C0-43DC-97BB-C6CD48CCC3BF}">
  <sheetPr>
    <outlinePr summaryBelow="0" summaryRight="0"/>
  </sheetPr>
  <dimension ref="A1:Q94"/>
  <sheetViews>
    <sheetView showGridLines="0" workbookViewId="0">
      <selection activeCell="B92" sqref="B92:D92"/>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9" max="9" width="5.7109375" style="70" bestFit="1" customWidth="1"/>
    <col min="10" max="10" width="50.7109375" style="63" customWidth="1"/>
    <col min="257" max="257" width="6.85546875" customWidth="1"/>
    <col min="258" max="258" width="20.5703125" customWidth="1"/>
    <col min="259" max="259" width="34.28515625" customWidth="1"/>
    <col min="260" max="260" width="17.85546875" customWidth="1"/>
    <col min="261" max="262" width="19.140625" customWidth="1"/>
    <col min="263" max="263" width="16.42578125" customWidth="1"/>
    <col min="513" max="513" width="6.85546875" customWidth="1"/>
    <col min="514" max="514" width="20.5703125" customWidth="1"/>
    <col min="515" max="515" width="34.28515625" customWidth="1"/>
    <col min="516" max="516" width="17.85546875" customWidth="1"/>
    <col min="517" max="518" width="19.140625" customWidth="1"/>
    <col min="519" max="519" width="16.42578125" customWidth="1"/>
    <col min="769" max="769" width="6.85546875" customWidth="1"/>
    <col min="770" max="770" width="20.5703125" customWidth="1"/>
    <col min="771" max="771" width="34.28515625" customWidth="1"/>
    <col min="772" max="772" width="17.85546875" customWidth="1"/>
    <col min="773" max="774" width="19.140625" customWidth="1"/>
    <col min="775" max="775" width="16.42578125" customWidth="1"/>
    <col min="1025" max="1025" width="6.85546875" customWidth="1"/>
    <col min="1026" max="1026" width="20.5703125" customWidth="1"/>
    <col min="1027" max="1027" width="34.28515625" customWidth="1"/>
    <col min="1028" max="1028" width="17.85546875" customWidth="1"/>
    <col min="1029" max="1030" width="19.140625" customWidth="1"/>
    <col min="1031" max="1031" width="16.42578125" customWidth="1"/>
    <col min="1281" max="1281" width="6.85546875" customWidth="1"/>
    <col min="1282" max="1282" width="20.5703125" customWidth="1"/>
    <col min="1283" max="1283" width="34.28515625" customWidth="1"/>
    <col min="1284" max="1284" width="17.85546875" customWidth="1"/>
    <col min="1285" max="1286" width="19.140625" customWidth="1"/>
    <col min="1287" max="1287" width="16.42578125" customWidth="1"/>
    <col min="1537" max="1537" width="6.85546875" customWidth="1"/>
    <col min="1538" max="1538" width="20.5703125" customWidth="1"/>
    <col min="1539" max="1539" width="34.28515625" customWidth="1"/>
    <col min="1540" max="1540" width="17.85546875" customWidth="1"/>
    <col min="1541" max="1542" width="19.140625" customWidth="1"/>
    <col min="1543" max="1543" width="16.42578125" customWidth="1"/>
    <col min="1793" max="1793" width="6.85546875" customWidth="1"/>
    <col min="1794" max="1794" width="20.5703125" customWidth="1"/>
    <col min="1795" max="1795" width="34.28515625" customWidth="1"/>
    <col min="1796" max="1796" width="17.85546875" customWidth="1"/>
    <col min="1797" max="1798" width="19.140625" customWidth="1"/>
    <col min="1799" max="1799" width="16.42578125" customWidth="1"/>
    <col min="2049" max="2049" width="6.85546875" customWidth="1"/>
    <col min="2050" max="2050" width="20.5703125" customWidth="1"/>
    <col min="2051" max="2051" width="34.28515625" customWidth="1"/>
    <col min="2052" max="2052" width="17.85546875" customWidth="1"/>
    <col min="2053" max="2054" width="19.140625" customWidth="1"/>
    <col min="2055" max="2055" width="16.42578125" customWidth="1"/>
    <col min="2305" max="2305" width="6.85546875" customWidth="1"/>
    <col min="2306" max="2306" width="20.5703125" customWidth="1"/>
    <col min="2307" max="2307" width="34.28515625" customWidth="1"/>
    <col min="2308" max="2308" width="17.85546875" customWidth="1"/>
    <col min="2309" max="2310" width="19.140625" customWidth="1"/>
    <col min="2311" max="2311" width="16.42578125" customWidth="1"/>
    <col min="2561" max="2561" width="6.85546875" customWidth="1"/>
    <col min="2562" max="2562" width="20.5703125" customWidth="1"/>
    <col min="2563" max="2563" width="34.28515625" customWidth="1"/>
    <col min="2564" max="2564" width="17.85546875" customWidth="1"/>
    <col min="2565" max="2566" width="19.140625" customWidth="1"/>
    <col min="2567" max="2567" width="16.42578125" customWidth="1"/>
    <col min="2817" max="2817" width="6.85546875" customWidth="1"/>
    <col min="2818" max="2818" width="20.5703125" customWidth="1"/>
    <col min="2819" max="2819" width="34.28515625" customWidth="1"/>
    <col min="2820" max="2820" width="17.85546875" customWidth="1"/>
    <col min="2821" max="2822" width="19.140625" customWidth="1"/>
    <col min="2823" max="2823" width="16.42578125" customWidth="1"/>
    <col min="3073" max="3073" width="6.85546875" customWidth="1"/>
    <col min="3074" max="3074" width="20.5703125" customWidth="1"/>
    <col min="3075" max="3075" width="34.28515625" customWidth="1"/>
    <col min="3076" max="3076" width="17.85546875" customWidth="1"/>
    <col min="3077" max="3078" width="19.140625" customWidth="1"/>
    <col min="3079" max="3079" width="16.42578125" customWidth="1"/>
    <col min="3329" max="3329" width="6.85546875" customWidth="1"/>
    <col min="3330" max="3330" width="20.5703125" customWidth="1"/>
    <col min="3331" max="3331" width="34.28515625" customWidth="1"/>
    <col min="3332" max="3332" width="17.85546875" customWidth="1"/>
    <col min="3333" max="3334" width="19.140625" customWidth="1"/>
    <col min="3335" max="3335" width="16.42578125" customWidth="1"/>
    <col min="3585" max="3585" width="6.85546875" customWidth="1"/>
    <col min="3586" max="3586" width="20.5703125" customWidth="1"/>
    <col min="3587" max="3587" width="34.28515625" customWidth="1"/>
    <col min="3588" max="3588" width="17.85546875" customWidth="1"/>
    <col min="3589" max="3590" width="19.140625" customWidth="1"/>
    <col min="3591" max="3591" width="16.42578125" customWidth="1"/>
    <col min="3841" max="3841" width="6.85546875" customWidth="1"/>
    <col min="3842" max="3842" width="20.5703125" customWidth="1"/>
    <col min="3843" max="3843" width="34.28515625" customWidth="1"/>
    <col min="3844" max="3844" width="17.85546875" customWidth="1"/>
    <col min="3845" max="3846" width="19.140625" customWidth="1"/>
    <col min="3847" max="3847" width="16.42578125" customWidth="1"/>
    <col min="4097" max="4097" width="6.85546875" customWidth="1"/>
    <col min="4098" max="4098" width="20.5703125" customWidth="1"/>
    <col min="4099" max="4099" width="34.28515625" customWidth="1"/>
    <col min="4100" max="4100" width="17.85546875" customWidth="1"/>
    <col min="4101" max="4102" width="19.140625" customWidth="1"/>
    <col min="4103" max="4103" width="16.42578125" customWidth="1"/>
    <col min="4353" max="4353" width="6.85546875" customWidth="1"/>
    <col min="4354" max="4354" width="20.5703125" customWidth="1"/>
    <col min="4355" max="4355" width="34.28515625" customWidth="1"/>
    <col min="4356" max="4356" width="17.85546875" customWidth="1"/>
    <col min="4357" max="4358" width="19.140625" customWidth="1"/>
    <col min="4359" max="4359" width="16.42578125" customWidth="1"/>
    <col min="4609" max="4609" width="6.85546875" customWidth="1"/>
    <col min="4610" max="4610" width="20.5703125" customWidth="1"/>
    <col min="4611" max="4611" width="34.28515625" customWidth="1"/>
    <col min="4612" max="4612" width="17.85546875" customWidth="1"/>
    <col min="4613" max="4614" width="19.140625" customWidth="1"/>
    <col min="4615" max="4615" width="16.42578125" customWidth="1"/>
    <col min="4865" max="4865" width="6.85546875" customWidth="1"/>
    <col min="4866" max="4866" width="20.5703125" customWidth="1"/>
    <col min="4867" max="4867" width="34.28515625" customWidth="1"/>
    <col min="4868" max="4868" width="17.85546875" customWidth="1"/>
    <col min="4869" max="4870" width="19.140625" customWidth="1"/>
    <col min="4871" max="4871" width="16.42578125" customWidth="1"/>
    <col min="5121" max="5121" width="6.85546875" customWidth="1"/>
    <col min="5122" max="5122" width="20.5703125" customWidth="1"/>
    <col min="5123" max="5123" width="34.28515625" customWidth="1"/>
    <col min="5124" max="5124" width="17.85546875" customWidth="1"/>
    <col min="5125" max="5126" width="19.140625" customWidth="1"/>
    <col min="5127" max="5127" width="16.42578125" customWidth="1"/>
    <col min="5377" max="5377" width="6.85546875" customWidth="1"/>
    <col min="5378" max="5378" width="20.5703125" customWidth="1"/>
    <col min="5379" max="5379" width="34.28515625" customWidth="1"/>
    <col min="5380" max="5380" width="17.85546875" customWidth="1"/>
    <col min="5381" max="5382" width="19.140625" customWidth="1"/>
    <col min="5383" max="5383" width="16.42578125" customWidth="1"/>
    <col min="5633" max="5633" width="6.85546875" customWidth="1"/>
    <col min="5634" max="5634" width="20.5703125" customWidth="1"/>
    <col min="5635" max="5635" width="34.28515625" customWidth="1"/>
    <col min="5636" max="5636" width="17.85546875" customWidth="1"/>
    <col min="5637" max="5638" width="19.140625" customWidth="1"/>
    <col min="5639" max="5639" width="16.42578125" customWidth="1"/>
    <col min="5889" max="5889" width="6.85546875" customWidth="1"/>
    <col min="5890" max="5890" width="20.5703125" customWidth="1"/>
    <col min="5891" max="5891" width="34.28515625" customWidth="1"/>
    <col min="5892" max="5892" width="17.85546875" customWidth="1"/>
    <col min="5893" max="5894" width="19.140625" customWidth="1"/>
    <col min="5895" max="5895" width="16.42578125" customWidth="1"/>
    <col min="6145" max="6145" width="6.85546875" customWidth="1"/>
    <col min="6146" max="6146" width="20.5703125" customWidth="1"/>
    <col min="6147" max="6147" width="34.28515625" customWidth="1"/>
    <col min="6148" max="6148" width="17.85546875" customWidth="1"/>
    <col min="6149" max="6150" width="19.140625" customWidth="1"/>
    <col min="6151" max="6151" width="16.42578125" customWidth="1"/>
    <col min="6401" max="6401" width="6.85546875" customWidth="1"/>
    <col min="6402" max="6402" width="20.5703125" customWidth="1"/>
    <col min="6403" max="6403" width="34.28515625" customWidth="1"/>
    <col min="6404" max="6404" width="17.85546875" customWidth="1"/>
    <col min="6405" max="6406" width="19.140625" customWidth="1"/>
    <col min="6407" max="6407" width="16.42578125" customWidth="1"/>
    <col min="6657" max="6657" width="6.85546875" customWidth="1"/>
    <col min="6658" max="6658" width="20.5703125" customWidth="1"/>
    <col min="6659" max="6659" width="34.28515625" customWidth="1"/>
    <col min="6660" max="6660" width="17.85546875" customWidth="1"/>
    <col min="6661" max="6662" width="19.140625" customWidth="1"/>
    <col min="6663" max="6663" width="16.42578125" customWidth="1"/>
    <col min="6913" max="6913" width="6.85546875" customWidth="1"/>
    <col min="6914" max="6914" width="20.5703125" customWidth="1"/>
    <col min="6915" max="6915" width="34.28515625" customWidth="1"/>
    <col min="6916" max="6916" width="17.85546875" customWidth="1"/>
    <col min="6917" max="6918" width="19.140625" customWidth="1"/>
    <col min="6919" max="6919" width="16.42578125" customWidth="1"/>
    <col min="7169" max="7169" width="6.85546875" customWidth="1"/>
    <col min="7170" max="7170" width="20.5703125" customWidth="1"/>
    <col min="7171" max="7171" width="34.28515625" customWidth="1"/>
    <col min="7172" max="7172" width="17.85546875" customWidth="1"/>
    <col min="7173" max="7174" width="19.140625" customWidth="1"/>
    <col min="7175" max="7175" width="16.42578125" customWidth="1"/>
    <col min="7425" max="7425" width="6.85546875" customWidth="1"/>
    <col min="7426" max="7426" width="20.5703125" customWidth="1"/>
    <col min="7427" max="7427" width="34.28515625" customWidth="1"/>
    <col min="7428" max="7428" width="17.85546875" customWidth="1"/>
    <col min="7429" max="7430" width="19.140625" customWidth="1"/>
    <col min="7431" max="7431" width="16.42578125" customWidth="1"/>
    <col min="7681" max="7681" width="6.85546875" customWidth="1"/>
    <col min="7682" max="7682" width="20.5703125" customWidth="1"/>
    <col min="7683" max="7683" width="34.28515625" customWidth="1"/>
    <col min="7684" max="7684" width="17.85546875" customWidth="1"/>
    <col min="7685" max="7686" width="19.140625" customWidth="1"/>
    <col min="7687" max="7687" width="16.42578125" customWidth="1"/>
    <col min="7937" max="7937" width="6.85546875" customWidth="1"/>
    <col min="7938" max="7938" width="20.5703125" customWidth="1"/>
    <col min="7939" max="7939" width="34.28515625" customWidth="1"/>
    <col min="7940" max="7940" width="17.85546875" customWidth="1"/>
    <col min="7941" max="7942" width="19.140625" customWidth="1"/>
    <col min="7943" max="7943" width="16.42578125" customWidth="1"/>
    <col min="8193" max="8193" width="6.85546875" customWidth="1"/>
    <col min="8194" max="8194" width="20.5703125" customWidth="1"/>
    <col min="8195" max="8195" width="34.28515625" customWidth="1"/>
    <col min="8196" max="8196" width="17.85546875" customWidth="1"/>
    <col min="8197" max="8198" width="19.140625" customWidth="1"/>
    <col min="8199" max="8199" width="16.42578125" customWidth="1"/>
    <col min="8449" max="8449" width="6.85546875" customWidth="1"/>
    <col min="8450" max="8450" width="20.5703125" customWidth="1"/>
    <col min="8451" max="8451" width="34.28515625" customWidth="1"/>
    <col min="8452" max="8452" width="17.85546875" customWidth="1"/>
    <col min="8453" max="8454" width="19.140625" customWidth="1"/>
    <col min="8455" max="8455" width="16.42578125" customWidth="1"/>
    <col min="8705" max="8705" width="6.85546875" customWidth="1"/>
    <col min="8706" max="8706" width="20.5703125" customWidth="1"/>
    <col min="8707" max="8707" width="34.28515625" customWidth="1"/>
    <col min="8708" max="8708" width="17.85546875" customWidth="1"/>
    <col min="8709" max="8710" width="19.140625" customWidth="1"/>
    <col min="8711" max="8711" width="16.42578125" customWidth="1"/>
    <col min="8961" max="8961" width="6.85546875" customWidth="1"/>
    <col min="8962" max="8962" width="20.5703125" customWidth="1"/>
    <col min="8963" max="8963" width="34.28515625" customWidth="1"/>
    <col min="8964" max="8964" width="17.85546875" customWidth="1"/>
    <col min="8965" max="8966" width="19.140625" customWidth="1"/>
    <col min="8967" max="8967" width="16.42578125" customWidth="1"/>
    <col min="9217" max="9217" width="6.85546875" customWidth="1"/>
    <col min="9218" max="9218" width="20.5703125" customWidth="1"/>
    <col min="9219" max="9219" width="34.28515625" customWidth="1"/>
    <col min="9220" max="9220" width="17.85546875" customWidth="1"/>
    <col min="9221" max="9222" width="19.140625" customWidth="1"/>
    <col min="9223" max="9223" width="16.42578125" customWidth="1"/>
    <col min="9473" max="9473" width="6.85546875" customWidth="1"/>
    <col min="9474" max="9474" width="20.5703125" customWidth="1"/>
    <col min="9475" max="9475" width="34.28515625" customWidth="1"/>
    <col min="9476" max="9476" width="17.85546875" customWidth="1"/>
    <col min="9477" max="9478" width="19.140625" customWidth="1"/>
    <col min="9479" max="9479" width="16.42578125" customWidth="1"/>
    <col min="9729" max="9729" width="6.85546875" customWidth="1"/>
    <col min="9730" max="9730" width="20.5703125" customWidth="1"/>
    <col min="9731" max="9731" width="34.28515625" customWidth="1"/>
    <col min="9732" max="9732" width="17.85546875" customWidth="1"/>
    <col min="9733" max="9734" width="19.140625" customWidth="1"/>
    <col min="9735" max="9735" width="16.42578125" customWidth="1"/>
    <col min="9985" max="9985" width="6.85546875" customWidth="1"/>
    <col min="9986" max="9986" width="20.5703125" customWidth="1"/>
    <col min="9987" max="9987" width="34.28515625" customWidth="1"/>
    <col min="9988" max="9988" width="17.85546875" customWidth="1"/>
    <col min="9989" max="9990" width="19.140625" customWidth="1"/>
    <col min="9991" max="9991" width="16.42578125" customWidth="1"/>
    <col min="10241" max="10241" width="6.85546875" customWidth="1"/>
    <col min="10242" max="10242" width="20.5703125" customWidth="1"/>
    <col min="10243" max="10243" width="34.28515625" customWidth="1"/>
    <col min="10244" max="10244" width="17.85546875" customWidth="1"/>
    <col min="10245" max="10246" width="19.140625" customWidth="1"/>
    <col min="10247" max="10247" width="16.42578125" customWidth="1"/>
    <col min="10497" max="10497" width="6.85546875" customWidth="1"/>
    <col min="10498" max="10498" width="20.5703125" customWidth="1"/>
    <col min="10499" max="10499" width="34.28515625" customWidth="1"/>
    <col min="10500" max="10500" width="17.85546875" customWidth="1"/>
    <col min="10501" max="10502" width="19.140625" customWidth="1"/>
    <col min="10503" max="10503" width="16.42578125" customWidth="1"/>
    <col min="10753" max="10753" width="6.85546875" customWidth="1"/>
    <col min="10754" max="10754" width="20.5703125" customWidth="1"/>
    <col min="10755" max="10755" width="34.28515625" customWidth="1"/>
    <col min="10756" max="10756" width="17.85546875" customWidth="1"/>
    <col min="10757" max="10758" width="19.140625" customWidth="1"/>
    <col min="10759" max="10759" width="16.42578125" customWidth="1"/>
    <col min="11009" max="11009" width="6.85546875" customWidth="1"/>
    <col min="11010" max="11010" width="20.5703125" customWidth="1"/>
    <col min="11011" max="11011" width="34.28515625" customWidth="1"/>
    <col min="11012" max="11012" width="17.85546875" customWidth="1"/>
    <col min="11013" max="11014" width="19.140625" customWidth="1"/>
    <col min="11015" max="11015" width="16.42578125" customWidth="1"/>
    <col min="11265" max="11265" width="6.85546875" customWidth="1"/>
    <col min="11266" max="11266" width="20.5703125" customWidth="1"/>
    <col min="11267" max="11267" width="34.28515625" customWidth="1"/>
    <col min="11268" max="11268" width="17.85546875" customWidth="1"/>
    <col min="11269" max="11270" width="19.140625" customWidth="1"/>
    <col min="11271" max="11271" width="16.42578125" customWidth="1"/>
    <col min="11521" max="11521" width="6.85546875" customWidth="1"/>
    <col min="11522" max="11522" width="20.5703125" customWidth="1"/>
    <col min="11523" max="11523" width="34.28515625" customWidth="1"/>
    <col min="11524" max="11524" width="17.85546875" customWidth="1"/>
    <col min="11525" max="11526" width="19.140625" customWidth="1"/>
    <col min="11527" max="11527" width="16.42578125" customWidth="1"/>
    <col min="11777" max="11777" width="6.85546875" customWidth="1"/>
    <col min="11778" max="11778" width="20.5703125" customWidth="1"/>
    <col min="11779" max="11779" width="34.28515625" customWidth="1"/>
    <col min="11780" max="11780" width="17.85546875" customWidth="1"/>
    <col min="11781" max="11782" width="19.140625" customWidth="1"/>
    <col min="11783" max="11783" width="16.42578125" customWidth="1"/>
    <col min="12033" max="12033" width="6.85546875" customWidth="1"/>
    <col min="12034" max="12034" width="20.5703125" customWidth="1"/>
    <col min="12035" max="12035" width="34.28515625" customWidth="1"/>
    <col min="12036" max="12036" width="17.85546875" customWidth="1"/>
    <col min="12037" max="12038" width="19.140625" customWidth="1"/>
    <col min="12039" max="12039" width="16.42578125" customWidth="1"/>
    <col min="12289" max="12289" width="6.85546875" customWidth="1"/>
    <col min="12290" max="12290" width="20.5703125" customWidth="1"/>
    <col min="12291" max="12291" width="34.28515625" customWidth="1"/>
    <col min="12292" max="12292" width="17.85546875" customWidth="1"/>
    <col min="12293" max="12294" width="19.140625" customWidth="1"/>
    <col min="12295" max="12295" width="16.42578125" customWidth="1"/>
    <col min="12545" max="12545" width="6.85546875" customWidth="1"/>
    <col min="12546" max="12546" width="20.5703125" customWidth="1"/>
    <col min="12547" max="12547" width="34.28515625" customWidth="1"/>
    <col min="12548" max="12548" width="17.85546875" customWidth="1"/>
    <col min="12549" max="12550" width="19.140625" customWidth="1"/>
    <col min="12551" max="12551" width="16.42578125" customWidth="1"/>
    <col min="12801" max="12801" width="6.85546875" customWidth="1"/>
    <col min="12802" max="12802" width="20.5703125" customWidth="1"/>
    <col min="12803" max="12803" width="34.28515625" customWidth="1"/>
    <col min="12804" max="12804" width="17.85546875" customWidth="1"/>
    <col min="12805" max="12806" width="19.140625" customWidth="1"/>
    <col min="12807" max="12807" width="16.42578125" customWidth="1"/>
    <col min="13057" max="13057" width="6.85546875" customWidth="1"/>
    <col min="13058" max="13058" width="20.5703125" customWidth="1"/>
    <col min="13059" max="13059" width="34.28515625" customWidth="1"/>
    <col min="13060" max="13060" width="17.85546875" customWidth="1"/>
    <col min="13061" max="13062" width="19.140625" customWidth="1"/>
    <col min="13063" max="13063" width="16.42578125" customWidth="1"/>
    <col min="13313" max="13313" width="6.85546875" customWidth="1"/>
    <col min="13314" max="13314" width="20.5703125" customWidth="1"/>
    <col min="13315" max="13315" width="34.28515625" customWidth="1"/>
    <col min="13316" max="13316" width="17.85546875" customWidth="1"/>
    <col min="13317" max="13318" width="19.140625" customWidth="1"/>
    <col min="13319" max="13319" width="16.42578125" customWidth="1"/>
    <col min="13569" max="13569" width="6.85546875" customWidth="1"/>
    <col min="13570" max="13570" width="20.5703125" customWidth="1"/>
    <col min="13571" max="13571" width="34.28515625" customWidth="1"/>
    <col min="13572" max="13572" width="17.85546875" customWidth="1"/>
    <col min="13573" max="13574" width="19.140625" customWidth="1"/>
    <col min="13575" max="13575" width="16.42578125" customWidth="1"/>
    <col min="13825" max="13825" width="6.85546875" customWidth="1"/>
    <col min="13826" max="13826" width="20.5703125" customWidth="1"/>
    <col min="13827" max="13827" width="34.28515625" customWidth="1"/>
    <col min="13828" max="13828" width="17.85546875" customWidth="1"/>
    <col min="13829" max="13830" width="19.140625" customWidth="1"/>
    <col min="13831" max="13831" width="16.42578125" customWidth="1"/>
    <col min="14081" max="14081" width="6.85546875" customWidth="1"/>
    <col min="14082" max="14082" width="20.5703125" customWidth="1"/>
    <col min="14083" max="14083" width="34.28515625" customWidth="1"/>
    <col min="14084" max="14084" width="17.85546875" customWidth="1"/>
    <col min="14085" max="14086" width="19.140625" customWidth="1"/>
    <col min="14087" max="14087" width="16.42578125" customWidth="1"/>
    <col min="14337" max="14337" width="6.85546875" customWidth="1"/>
    <col min="14338" max="14338" width="20.5703125" customWidth="1"/>
    <col min="14339" max="14339" width="34.28515625" customWidth="1"/>
    <col min="14340" max="14340" width="17.85546875" customWidth="1"/>
    <col min="14341" max="14342" width="19.140625" customWidth="1"/>
    <col min="14343" max="14343" width="16.42578125" customWidth="1"/>
    <col min="14593" max="14593" width="6.85546875" customWidth="1"/>
    <col min="14594" max="14594" width="20.5703125" customWidth="1"/>
    <col min="14595" max="14595" width="34.28515625" customWidth="1"/>
    <col min="14596" max="14596" width="17.85546875" customWidth="1"/>
    <col min="14597" max="14598" width="19.140625" customWidth="1"/>
    <col min="14599" max="14599" width="16.42578125" customWidth="1"/>
    <col min="14849" max="14849" width="6.85546875" customWidth="1"/>
    <col min="14850" max="14850" width="20.5703125" customWidth="1"/>
    <col min="14851" max="14851" width="34.28515625" customWidth="1"/>
    <col min="14852" max="14852" width="17.85546875" customWidth="1"/>
    <col min="14853" max="14854" width="19.140625" customWidth="1"/>
    <col min="14855" max="14855" width="16.42578125" customWidth="1"/>
    <col min="15105" max="15105" width="6.85546875" customWidth="1"/>
    <col min="15106" max="15106" width="20.5703125" customWidth="1"/>
    <col min="15107" max="15107" width="34.28515625" customWidth="1"/>
    <col min="15108" max="15108" width="17.85546875" customWidth="1"/>
    <col min="15109" max="15110" width="19.140625" customWidth="1"/>
    <col min="15111" max="15111" width="16.42578125" customWidth="1"/>
    <col min="15361" max="15361" width="6.85546875" customWidth="1"/>
    <col min="15362" max="15362" width="20.5703125" customWidth="1"/>
    <col min="15363" max="15363" width="34.28515625" customWidth="1"/>
    <col min="15364" max="15364" width="17.85546875" customWidth="1"/>
    <col min="15365" max="15366" width="19.140625" customWidth="1"/>
    <col min="15367" max="15367" width="16.42578125" customWidth="1"/>
    <col min="15617" max="15617" width="6.85546875" customWidth="1"/>
    <col min="15618" max="15618" width="20.5703125" customWidth="1"/>
    <col min="15619" max="15619" width="34.28515625" customWidth="1"/>
    <col min="15620" max="15620" width="17.85546875" customWidth="1"/>
    <col min="15621" max="15622" width="19.140625" customWidth="1"/>
    <col min="15623" max="15623" width="16.42578125" customWidth="1"/>
    <col min="15873" max="15873" width="6.85546875" customWidth="1"/>
    <col min="15874" max="15874" width="20.5703125" customWidth="1"/>
    <col min="15875" max="15875" width="34.28515625" customWidth="1"/>
    <col min="15876" max="15876" width="17.85546875" customWidth="1"/>
    <col min="15877" max="15878" width="19.140625" customWidth="1"/>
    <col min="15879" max="15879" width="16.42578125" customWidth="1"/>
    <col min="16129" max="16129" width="6.85546875" customWidth="1"/>
    <col min="16130" max="16130" width="20.5703125" customWidth="1"/>
    <col min="16131" max="16131" width="34.28515625" customWidth="1"/>
    <col min="16132" max="16132" width="17.85546875" customWidth="1"/>
    <col min="16133" max="16134" width="19.140625" customWidth="1"/>
    <col min="16135" max="16135" width="16.42578125" customWidth="1"/>
  </cols>
  <sheetData>
    <row r="1" spans="1:10" ht="15" x14ac:dyDescent="0.2">
      <c r="A1" s="264" t="s">
        <v>0</v>
      </c>
      <c r="B1" s="264"/>
      <c r="C1" s="264"/>
      <c r="D1" s="264"/>
      <c r="E1" s="264"/>
      <c r="F1" s="264"/>
      <c r="G1" s="264"/>
      <c r="H1" s="264"/>
      <c r="I1" s="69" t="s">
        <v>1044</v>
      </c>
      <c r="J1" s="14"/>
    </row>
    <row r="2" spans="1:10" ht="15" x14ac:dyDescent="0.2">
      <c r="A2" s="264" t="s">
        <v>885</v>
      </c>
      <c r="B2" s="264"/>
      <c r="C2" s="264"/>
      <c r="D2" s="264"/>
      <c r="E2" s="264"/>
      <c r="F2" s="264"/>
      <c r="G2" s="264"/>
      <c r="H2" s="264"/>
      <c r="J2" s="61" t="s">
        <v>1045</v>
      </c>
    </row>
    <row r="3" spans="1:10" ht="15" x14ac:dyDescent="0.2">
      <c r="A3" s="264" t="s">
        <v>863</v>
      </c>
      <c r="B3" s="264"/>
      <c r="C3" s="264"/>
      <c r="D3" s="264"/>
      <c r="E3" s="264"/>
      <c r="F3" s="264"/>
      <c r="G3" s="264"/>
      <c r="H3" s="264"/>
      <c r="J3" s="14"/>
    </row>
    <row r="4" spans="1:10" s="8" customFormat="1" ht="30" x14ac:dyDescent="0.2">
      <c r="A4" s="9" t="s">
        <v>2</v>
      </c>
      <c r="B4" s="9" t="s">
        <v>3</v>
      </c>
      <c r="C4" s="11" t="s">
        <v>4</v>
      </c>
      <c r="D4" s="11" t="s">
        <v>865</v>
      </c>
      <c r="E4" s="9" t="s">
        <v>5</v>
      </c>
      <c r="F4" s="11" t="s">
        <v>866</v>
      </c>
      <c r="G4" s="9" t="s">
        <v>6</v>
      </c>
      <c r="H4" s="10" t="s">
        <v>864</v>
      </c>
      <c r="I4" s="71"/>
      <c r="J4" s="14"/>
    </row>
    <row r="5" spans="1:10" ht="14.1" customHeight="1" x14ac:dyDescent="0.2">
      <c r="A5" s="33"/>
      <c r="B5" s="33"/>
      <c r="C5" s="34" t="s">
        <v>7</v>
      </c>
      <c r="D5" s="33"/>
      <c r="E5" s="33"/>
      <c r="F5" s="33"/>
      <c r="G5" s="33"/>
      <c r="H5" s="12"/>
      <c r="J5" s="14"/>
    </row>
    <row r="6" spans="1:10" ht="24" customHeight="1" x14ac:dyDescent="0.2">
      <c r="A6" s="33"/>
      <c r="B6" s="33"/>
      <c r="C6" s="34" t="s">
        <v>8</v>
      </c>
      <c r="D6" s="33"/>
      <c r="E6" s="33"/>
      <c r="F6" s="33"/>
      <c r="G6" s="33"/>
      <c r="H6" s="12"/>
      <c r="J6" s="14"/>
    </row>
    <row r="7" spans="1:10" ht="14.1" customHeight="1" x14ac:dyDescent="0.2">
      <c r="A7" s="33"/>
      <c r="B7" s="33"/>
      <c r="C7" s="34" t="s">
        <v>150</v>
      </c>
      <c r="D7" s="33"/>
      <c r="E7" s="33" t="s">
        <v>151</v>
      </c>
      <c r="F7" s="35" t="s">
        <v>153</v>
      </c>
      <c r="G7" s="36">
        <v>0</v>
      </c>
      <c r="H7" s="12"/>
      <c r="J7" s="14"/>
    </row>
    <row r="8" spans="1:10" ht="14.1" customHeight="1" x14ac:dyDescent="0.2">
      <c r="A8" s="33"/>
      <c r="B8" s="33"/>
      <c r="C8" s="37"/>
      <c r="D8" s="33"/>
      <c r="E8" s="33"/>
      <c r="F8" s="38"/>
      <c r="G8" s="38"/>
      <c r="H8" s="12"/>
      <c r="J8" s="14"/>
    </row>
    <row r="9" spans="1:10" ht="14.1" customHeight="1" x14ac:dyDescent="0.2">
      <c r="A9" s="33"/>
      <c r="B9" s="33"/>
      <c r="C9" s="34" t="s">
        <v>152</v>
      </c>
      <c r="D9" s="33"/>
      <c r="E9" s="33"/>
      <c r="F9" s="33"/>
      <c r="G9" s="33"/>
      <c r="H9" s="12"/>
      <c r="J9" s="14"/>
    </row>
    <row r="10" spans="1:10" ht="14.1" customHeight="1" x14ac:dyDescent="0.2">
      <c r="A10" s="33"/>
      <c r="B10" s="33"/>
      <c r="C10" s="34" t="s">
        <v>150</v>
      </c>
      <c r="D10" s="33"/>
      <c r="E10" s="33" t="s">
        <v>151</v>
      </c>
      <c r="F10" s="35" t="s">
        <v>153</v>
      </c>
      <c r="G10" s="36">
        <v>0</v>
      </c>
      <c r="H10" s="12"/>
      <c r="J10" s="14"/>
    </row>
    <row r="11" spans="1:10" ht="14.1" customHeight="1" x14ac:dyDescent="0.2">
      <c r="A11" s="33"/>
      <c r="B11" s="33"/>
      <c r="C11" s="37"/>
      <c r="D11" s="33"/>
      <c r="E11" s="33"/>
      <c r="F11" s="38"/>
      <c r="G11" s="38"/>
      <c r="H11" s="12"/>
      <c r="J11" s="14"/>
    </row>
    <row r="12" spans="1:10" ht="14.1" customHeight="1" x14ac:dyDescent="0.2">
      <c r="A12" s="33"/>
      <c r="B12" s="33"/>
      <c r="C12" s="34" t="s">
        <v>154</v>
      </c>
      <c r="D12" s="33"/>
      <c r="E12" s="33"/>
      <c r="F12" s="33"/>
      <c r="G12" s="33"/>
      <c r="H12" s="12"/>
      <c r="J12" s="62"/>
    </row>
    <row r="13" spans="1:10" ht="14.1" customHeight="1" x14ac:dyDescent="0.2">
      <c r="A13" s="33"/>
      <c r="B13" s="33"/>
      <c r="C13" s="34" t="s">
        <v>150</v>
      </c>
      <c r="D13" s="33"/>
      <c r="E13" s="33" t="s">
        <v>151</v>
      </c>
      <c r="F13" s="35" t="s">
        <v>153</v>
      </c>
      <c r="G13" s="36">
        <v>0</v>
      </c>
      <c r="H13" s="12"/>
      <c r="J13" s="14"/>
    </row>
    <row r="14" spans="1:10" ht="14.1" customHeight="1" x14ac:dyDescent="0.2">
      <c r="A14" s="33"/>
      <c r="B14" s="33"/>
      <c r="C14" s="37"/>
      <c r="D14" s="33"/>
      <c r="E14" s="33"/>
      <c r="F14" s="38"/>
      <c r="G14" s="38"/>
      <c r="H14" s="12"/>
      <c r="J14" s="14"/>
    </row>
    <row r="15" spans="1:10" ht="14.1" customHeight="1" x14ac:dyDescent="0.2">
      <c r="A15" s="33"/>
      <c r="B15" s="33"/>
      <c r="C15" s="34" t="s">
        <v>155</v>
      </c>
      <c r="D15" s="33"/>
      <c r="E15" s="33"/>
      <c r="F15" s="33"/>
      <c r="G15" s="33"/>
      <c r="H15" s="12"/>
      <c r="J15" s="14"/>
    </row>
    <row r="16" spans="1:10" ht="14.1" customHeight="1" x14ac:dyDescent="0.2">
      <c r="A16" s="33"/>
      <c r="B16" s="33"/>
      <c r="C16" s="34" t="s">
        <v>150</v>
      </c>
      <c r="D16" s="33"/>
      <c r="E16" s="33" t="s">
        <v>151</v>
      </c>
      <c r="F16" s="35" t="s">
        <v>153</v>
      </c>
      <c r="G16" s="36">
        <v>0</v>
      </c>
      <c r="H16" s="12"/>
      <c r="J16" s="14" t="s">
        <v>1047</v>
      </c>
    </row>
    <row r="17" spans="1:10" ht="14.1" customHeight="1" x14ac:dyDescent="0.2">
      <c r="A17" s="33"/>
      <c r="B17" s="33"/>
      <c r="C17" s="37"/>
      <c r="D17" s="33"/>
      <c r="E17" s="33"/>
      <c r="F17" s="38"/>
      <c r="G17" s="38"/>
      <c r="H17" s="12"/>
      <c r="J17" s="14"/>
    </row>
    <row r="18" spans="1:10" ht="14.1" customHeight="1" x14ac:dyDescent="0.2">
      <c r="A18" s="33"/>
      <c r="B18" s="33"/>
      <c r="C18" s="34" t="s">
        <v>156</v>
      </c>
      <c r="D18" s="33"/>
      <c r="E18" s="33"/>
      <c r="F18" s="38"/>
      <c r="G18" s="38"/>
      <c r="H18" s="12"/>
      <c r="J18" s="14"/>
    </row>
    <row r="19" spans="1:10" ht="14.1" customHeight="1" x14ac:dyDescent="0.2">
      <c r="A19" s="33"/>
      <c r="B19" s="33"/>
      <c r="C19" s="34" t="s">
        <v>150</v>
      </c>
      <c r="D19" s="33"/>
      <c r="E19" s="33" t="s">
        <v>151</v>
      </c>
      <c r="F19" s="35" t="s">
        <v>153</v>
      </c>
      <c r="G19" s="36">
        <v>0</v>
      </c>
      <c r="H19" s="12"/>
      <c r="J19" s="14"/>
    </row>
    <row r="20" spans="1:10" ht="14.1" customHeight="1" x14ac:dyDescent="0.2">
      <c r="A20" s="33"/>
      <c r="B20" s="33"/>
      <c r="C20" s="37"/>
      <c r="D20" s="33"/>
      <c r="E20" s="33"/>
      <c r="F20" s="38"/>
      <c r="G20" s="38"/>
      <c r="H20" s="12"/>
      <c r="J20" s="14"/>
    </row>
    <row r="21" spans="1:10" ht="14.1" customHeight="1" x14ac:dyDescent="0.2">
      <c r="A21" s="33"/>
      <c r="B21" s="33"/>
      <c r="C21" s="34" t="s">
        <v>157</v>
      </c>
      <c r="D21" s="33"/>
      <c r="E21" s="33"/>
      <c r="F21" s="38"/>
      <c r="G21" s="38"/>
      <c r="H21" s="12"/>
      <c r="J21" s="14"/>
    </row>
    <row r="22" spans="1:10" ht="14.1" customHeight="1" x14ac:dyDescent="0.2">
      <c r="A22" s="33"/>
      <c r="B22" s="33"/>
      <c r="C22" s="34" t="s">
        <v>150</v>
      </c>
      <c r="D22" s="33"/>
      <c r="E22" s="33" t="s">
        <v>151</v>
      </c>
      <c r="F22" s="35" t="s">
        <v>153</v>
      </c>
      <c r="G22" s="36">
        <v>0</v>
      </c>
      <c r="H22" s="12"/>
      <c r="J22" s="62"/>
    </row>
    <row r="23" spans="1:10" ht="14.1" customHeight="1" x14ac:dyDescent="0.2">
      <c r="A23" s="33"/>
      <c r="B23" s="33"/>
      <c r="C23" s="37"/>
      <c r="D23" s="33"/>
      <c r="E23" s="33"/>
      <c r="F23" s="38"/>
      <c r="G23" s="38"/>
      <c r="H23" s="12"/>
      <c r="J23" s="14"/>
    </row>
    <row r="24" spans="1:10" ht="18" customHeight="1" x14ac:dyDescent="0.2">
      <c r="A24" s="33"/>
      <c r="B24" s="33"/>
      <c r="C24" s="34" t="s">
        <v>158</v>
      </c>
      <c r="D24" s="33"/>
      <c r="E24" s="33"/>
      <c r="F24" s="39">
        <v>0</v>
      </c>
      <c r="G24" s="36">
        <v>0</v>
      </c>
      <c r="H24" s="12"/>
      <c r="J24" s="14"/>
    </row>
    <row r="25" spans="1:10" ht="14.1" customHeight="1" x14ac:dyDescent="0.2">
      <c r="A25" s="33"/>
      <c r="B25" s="33"/>
      <c r="C25" s="37"/>
      <c r="D25" s="33"/>
      <c r="E25" s="33"/>
      <c r="F25" s="38"/>
      <c r="G25" s="38"/>
      <c r="H25" s="12"/>
      <c r="J25" s="14"/>
    </row>
    <row r="26" spans="1:10" ht="14.1" customHeight="1" x14ac:dyDescent="0.2">
      <c r="A26" s="33"/>
      <c r="B26" s="33"/>
      <c r="C26" s="34" t="s">
        <v>159</v>
      </c>
      <c r="D26" s="33"/>
      <c r="E26" s="33"/>
      <c r="F26" s="38"/>
      <c r="G26" s="38"/>
      <c r="H26" s="12"/>
      <c r="J26" s="14"/>
    </row>
    <row r="27" spans="1:10" ht="24" customHeight="1" x14ac:dyDescent="0.2">
      <c r="A27" s="33"/>
      <c r="B27" s="33"/>
      <c r="C27" s="34" t="s">
        <v>8</v>
      </c>
      <c r="D27" s="33"/>
      <c r="E27" s="33"/>
      <c r="F27" s="38"/>
      <c r="G27" s="38"/>
      <c r="H27" s="12"/>
      <c r="J27" s="14"/>
    </row>
    <row r="28" spans="1:10" ht="14.1" customHeight="1" x14ac:dyDescent="0.2">
      <c r="A28" s="33"/>
      <c r="B28" s="33"/>
      <c r="C28" s="34" t="s">
        <v>150</v>
      </c>
      <c r="D28" s="33"/>
      <c r="E28" s="33" t="s">
        <v>151</v>
      </c>
      <c r="F28" s="35" t="s">
        <v>153</v>
      </c>
      <c r="G28" s="36">
        <v>0</v>
      </c>
      <c r="H28" s="12"/>
      <c r="J28" s="14"/>
    </row>
    <row r="29" spans="1:10" ht="14.1" customHeight="1" x14ac:dyDescent="0.2">
      <c r="A29" s="33"/>
      <c r="B29" s="33"/>
      <c r="C29" s="37"/>
      <c r="D29" s="33"/>
      <c r="E29" s="33"/>
      <c r="F29" s="38"/>
      <c r="G29" s="38"/>
      <c r="H29" s="12"/>
      <c r="J29" s="14"/>
    </row>
    <row r="30" spans="1:10" ht="14.1" customHeight="1" x14ac:dyDescent="0.2">
      <c r="A30" s="33"/>
      <c r="B30" s="33"/>
      <c r="C30" s="34" t="s">
        <v>160</v>
      </c>
      <c r="D30" s="33"/>
      <c r="E30" s="33"/>
      <c r="F30" s="33"/>
      <c r="G30" s="33"/>
      <c r="H30" s="12"/>
      <c r="J30" s="14"/>
    </row>
    <row r="31" spans="1:10" ht="14.1" customHeight="1" x14ac:dyDescent="0.2">
      <c r="A31" s="33"/>
      <c r="B31" s="33"/>
      <c r="C31" s="34" t="s">
        <v>150</v>
      </c>
      <c r="D31" s="33"/>
      <c r="E31" s="33" t="s">
        <v>151</v>
      </c>
      <c r="F31" s="35" t="s">
        <v>153</v>
      </c>
      <c r="G31" s="36">
        <v>0</v>
      </c>
      <c r="H31" s="12"/>
      <c r="J31" s="14"/>
    </row>
    <row r="32" spans="1:10" ht="14.1" customHeight="1" x14ac:dyDescent="0.2">
      <c r="A32" s="33"/>
      <c r="B32" s="33"/>
      <c r="C32" s="37"/>
      <c r="D32" s="33"/>
      <c r="E32" s="33"/>
      <c r="F32" s="38"/>
      <c r="G32" s="38"/>
      <c r="H32" s="12"/>
      <c r="J32" s="14"/>
    </row>
    <row r="33" spans="1:10" ht="14.1" customHeight="1" x14ac:dyDescent="0.2">
      <c r="A33" s="33"/>
      <c r="B33" s="33"/>
      <c r="C33" s="34" t="s">
        <v>161</v>
      </c>
      <c r="D33" s="33"/>
      <c r="E33" s="33"/>
      <c r="F33" s="33"/>
      <c r="G33" s="33"/>
      <c r="H33" s="12"/>
      <c r="J33" s="14"/>
    </row>
    <row r="34" spans="1:10" ht="14.1" customHeight="1" x14ac:dyDescent="0.2">
      <c r="A34" s="33"/>
      <c r="B34" s="33"/>
      <c r="C34" s="34" t="s">
        <v>150</v>
      </c>
      <c r="D34" s="33"/>
      <c r="E34" s="33" t="s">
        <v>151</v>
      </c>
      <c r="F34" s="35" t="s">
        <v>153</v>
      </c>
      <c r="G34" s="36">
        <v>0</v>
      </c>
      <c r="H34" s="12"/>
      <c r="J34" s="14"/>
    </row>
    <row r="35" spans="1:10" ht="14.1" customHeight="1" x14ac:dyDescent="0.2">
      <c r="A35" s="33"/>
      <c r="B35" s="33"/>
      <c r="C35" s="37"/>
      <c r="D35" s="33"/>
      <c r="E35" s="33"/>
      <c r="F35" s="38"/>
      <c r="G35" s="38"/>
      <c r="H35" s="12"/>
      <c r="J35" s="14"/>
    </row>
    <row r="36" spans="1:10" ht="14.1" customHeight="1" x14ac:dyDescent="0.2">
      <c r="A36" s="33"/>
      <c r="B36" s="33"/>
      <c r="C36" s="34" t="s">
        <v>162</v>
      </c>
      <c r="D36" s="33"/>
      <c r="E36" s="33"/>
      <c r="F36" s="38"/>
      <c r="G36" s="38"/>
      <c r="H36" s="12"/>
      <c r="J36" s="14"/>
    </row>
    <row r="37" spans="1:10" ht="14.1" customHeight="1" x14ac:dyDescent="0.2">
      <c r="A37" s="33"/>
      <c r="B37" s="33"/>
      <c r="C37" s="34" t="s">
        <v>150</v>
      </c>
      <c r="D37" s="33"/>
      <c r="E37" s="33" t="s">
        <v>151</v>
      </c>
      <c r="F37" s="35" t="s">
        <v>153</v>
      </c>
      <c r="G37" s="36">
        <v>0</v>
      </c>
      <c r="H37" s="12"/>
      <c r="J37" s="14"/>
    </row>
    <row r="38" spans="1:10" ht="14.1" customHeight="1" x14ac:dyDescent="0.2">
      <c r="A38" s="33"/>
      <c r="B38" s="33"/>
      <c r="C38" s="37"/>
      <c r="D38" s="33"/>
      <c r="E38" s="33"/>
      <c r="F38" s="38"/>
      <c r="G38" s="38"/>
      <c r="H38" s="12"/>
      <c r="J38" s="14"/>
    </row>
    <row r="39" spans="1:10" ht="14.1" customHeight="1" x14ac:dyDescent="0.2">
      <c r="A39" s="33"/>
      <c r="B39" s="33"/>
      <c r="C39" s="34" t="s">
        <v>163</v>
      </c>
      <c r="D39" s="33"/>
      <c r="E39" s="33"/>
      <c r="F39" s="39">
        <v>0</v>
      </c>
      <c r="G39" s="36">
        <v>0</v>
      </c>
      <c r="H39" s="12"/>
      <c r="J39" s="14"/>
    </row>
    <row r="40" spans="1:10" ht="14.1" customHeight="1" x14ac:dyDescent="0.2">
      <c r="A40" s="33"/>
      <c r="B40" s="33"/>
      <c r="C40" s="37"/>
      <c r="D40" s="33"/>
      <c r="E40" s="33"/>
      <c r="F40" s="38"/>
      <c r="G40" s="38"/>
      <c r="H40" s="12"/>
      <c r="J40" s="14"/>
    </row>
    <row r="41" spans="1:10" ht="14.1" customHeight="1" x14ac:dyDescent="0.2">
      <c r="A41" s="33"/>
      <c r="B41" s="33"/>
      <c r="C41" s="34" t="s">
        <v>164</v>
      </c>
      <c r="D41" s="33"/>
      <c r="E41" s="33"/>
      <c r="F41" s="38"/>
      <c r="G41" s="38"/>
      <c r="H41" s="12"/>
      <c r="J41" s="14"/>
    </row>
    <row r="42" spans="1:10" ht="14.1" customHeight="1" x14ac:dyDescent="0.2">
      <c r="A42" s="33"/>
      <c r="B42" s="33"/>
      <c r="C42" s="34" t="s">
        <v>165</v>
      </c>
      <c r="D42" s="33"/>
      <c r="E42" s="33"/>
      <c r="F42" s="38"/>
      <c r="G42" s="38"/>
      <c r="H42" s="12"/>
      <c r="J42" s="14"/>
    </row>
    <row r="43" spans="1:10" ht="14.1" customHeight="1" x14ac:dyDescent="0.2">
      <c r="A43" s="33"/>
      <c r="B43" s="33"/>
      <c r="C43" s="34" t="s">
        <v>150</v>
      </c>
      <c r="D43" s="33"/>
      <c r="E43" s="33" t="s">
        <v>151</v>
      </c>
      <c r="F43" s="35" t="s">
        <v>153</v>
      </c>
      <c r="G43" s="36">
        <v>0</v>
      </c>
      <c r="H43" s="12"/>
      <c r="J43" s="14"/>
    </row>
    <row r="44" spans="1:10" ht="14.1" customHeight="1" x14ac:dyDescent="0.2">
      <c r="A44" s="33"/>
      <c r="B44" s="33"/>
      <c r="C44" s="37"/>
      <c r="D44" s="33"/>
      <c r="E44" s="33"/>
      <c r="F44" s="38"/>
      <c r="G44" s="38"/>
      <c r="H44" s="12"/>
      <c r="J44" s="14"/>
    </row>
    <row r="45" spans="1:10" ht="14.1" customHeight="1" x14ac:dyDescent="0.2">
      <c r="A45" s="33"/>
      <c r="B45" s="33"/>
      <c r="C45" s="34" t="s">
        <v>166</v>
      </c>
      <c r="D45" s="33"/>
      <c r="E45" s="33"/>
      <c r="F45" s="38"/>
      <c r="G45" s="38"/>
      <c r="H45" s="12"/>
      <c r="J45" s="14"/>
    </row>
    <row r="46" spans="1:10" ht="14.1" customHeight="1" x14ac:dyDescent="0.2">
      <c r="A46" s="33"/>
      <c r="B46" s="33"/>
      <c r="C46" s="34" t="s">
        <v>150</v>
      </c>
      <c r="D46" s="33"/>
      <c r="E46" s="33" t="s">
        <v>151</v>
      </c>
      <c r="F46" s="35" t="s">
        <v>153</v>
      </c>
      <c r="G46" s="36">
        <v>0</v>
      </c>
      <c r="H46" s="12"/>
      <c r="J46" s="14"/>
    </row>
    <row r="47" spans="1:10" ht="14.1" customHeight="1" x14ac:dyDescent="0.2">
      <c r="A47" s="33"/>
      <c r="B47" s="33"/>
      <c r="C47" s="37"/>
      <c r="D47" s="33"/>
      <c r="E47" s="33"/>
      <c r="F47" s="38"/>
      <c r="G47" s="38"/>
      <c r="H47" s="12"/>
      <c r="J47" s="14"/>
    </row>
    <row r="48" spans="1:10" ht="14.1" customHeight="1" x14ac:dyDescent="0.2">
      <c r="A48" s="33"/>
      <c r="B48" s="33"/>
      <c r="C48" s="34" t="s">
        <v>167</v>
      </c>
      <c r="D48" s="33"/>
      <c r="E48" s="33"/>
      <c r="F48" s="38"/>
      <c r="G48" s="38"/>
      <c r="H48" s="12"/>
      <c r="J48" s="14"/>
    </row>
    <row r="49" spans="1:10" ht="14.1" customHeight="1" x14ac:dyDescent="0.2">
      <c r="A49" s="33"/>
      <c r="B49" s="33"/>
      <c r="C49" s="34" t="s">
        <v>150</v>
      </c>
      <c r="D49" s="33"/>
      <c r="E49" s="33" t="s">
        <v>151</v>
      </c>
      <c r="F49" s="35" t="s">
        <v>153</v>
      </c>
      <c r="G49" s="36">
        <v>0</v>
      </c>
      <c r="H49" s="12"/>
      <c r="J49" s="14"/>
    </row>
    <row r="50" spans="1:10" ht="14.1" customHeight="1" x14ac:dyDescent="0.2">
      <c r="A50" s="33"/>
      <c r="B50" s="33"/>
      <c r="C50" s="37"/>
      <c r="D50" s="33"/>
      <c r="E50" s="33"/>
      <c r="F50" s="38"/>
      <c r="G50" s="38"/>
      <c r="H50" s="12"/>
      <c r="J50" s="14"/>
    </row>
    <row r="51" spans="1:10" ht="14.1" customHeight="1" x14ac:dyDescent="0.2">
      <c r="A51" s="33"/>
      <c r="B51" s="33"/>
      <c r="C51" s="34" t="s">
        <v>168</v>
      </c>
      <c r="D51" s="33"/>
      <c r="E51" s="33"/>
      <c r="F51" s="38"/>
      <c r="G51" s="38"/>
      <c r="H51" s="12"/>
      <c r="J51" s="14"/>
    </row>
    <row r="52" spans="1:10" ht="17.100000000000001" customHeight="1" x14ac:dyDescent="0.2">
      <c r="A52" s="40">
        <v>1</v>
      </c>
      <c r="B52" s="41"/>
      <c r="C52" s="41" t="s">
        <v>169</v>
      </c>
      <c r="D52" s="41"/>
      <c r="E52" s="42"/>
      <c r="F52" s="43">
        <v>262.30010969900002</v>
      </c>
      <c r="G52" s="44">
        <v>2.2851840000000002E-2</v>
      </c>
      <c r="H52" s="161">
        <v>6.6416448321270405</v>
      </c>
      <c r="J52" s="14"/>
    </row>
    <row r="53" spans="1:10" ht="14.1" customHeight="1" x14ac:dyDescent="0.2">
      <c r="A53" s="33"/>
      <c r="B53" s="33"/>
      <c r="C53" s="34" t="s">
        <v>150</v>
      </c>
      <c r="D53" s="33"/>
      <c r="E53" s="33" t="s">
        <v>151</v>
      </c>
      <c r="F53" s="39">
        <v>262.30010969900002</v>
      </c>
      <c r="G53" s="36">
        <v>2.2851840000000002E-2</v>
      </c>
      <c r="H53" s="12"/>
      <c r="J53" s="14"/>
    </row>
    <row r="54" spans="1:10" ht="14.1" customHeight="1" x14ac:dyDescent="0.2">
      <c r="A54" s="33"/>
      <c r="B54" s="33"/>
      <c r="C54" s="37"/>
      <c r="D54" s="33"/>
      <c r="E54" s="33"/>
      <c r="F54" s="38"/>
      <c r="G54" s="38"/>
      <c r="H54" s="12"/>
      <c r="J54" s="14"/>
    </row>
    <row r="55" spans="1:10" ht="14.1" customHeight="1" x14ac:dyDescent="0.2">
      <c r="A55" s="33"/>
      <c r="B55" s="33"/>
      <c r="C55" s="34" t="s">
        <v>170</v>
      </c>
      <c r="D55" s="33"/>
      <c r="E55" s="33"/>
      <c r="F55" s="39">
        <v>262.30010969900002</v>
      </c>
      <c r="G55" s="36">
        <v>2.2851840000000002E-2</v>
      </c>
      <c r="H55" s="12"/>
      <c r="J55" s="14"/>
    </row>
    <row r="56" spans="1:10" ht="14.1" customHeight="1" x14ac:dyDescent="0.2">
      <c r="A56" s="33"/>
      <c r="B56" s="33"/>
      <c r="C56" s="38"/>
      <c r="D56" s="33"/>
      <c r="E56" s="33"/>
      <c r="F56" s="33"/>
      <c r="G56" s="33"/>
      <c r="H56" s="12"/>
      <c r="J56" s="14"/>
    </row>
    <row r="57" spans="1:10" ht="14.1" customHeight="1" x14ac:dyDescent="0.2">
      <c r="A57" s="33"/>
      <c r="B57" s="33"/>
      <c r="C57" s="34" t="s">
        <v>171</v>
      </c>
      <c r="D57" s="33"/>
      <c r="E57" s="33"/>
      <c r="F57" s="33"/>
      <c r="G57" s="33"/>
      <c r="H57" s="12"/>
      <c r="J57" s="14"/>
    </row>
    <row r="58" spans="1:10" ht="25.5" x14ac:dyDescent="0.2">
      <c r="A58" s="33"/>
      <c r="B58" s="33"/>
      <c r="C58" s="186" t="s">
        <v>1182</v>
      </c>
      <c r="D58" s="33"/>
      <c r="E58" s="33"/>
      <c r="F58" s="33"/>
      <c r="G58" s="33"/>
      <c r="H58" s="12"/>
      <c r="J58" s="14"/>
    </row>
    <row r="59" spans="1:10" ht="29.1" customHeight="1" x14ac:dyDescent="0.2">
      <c r="A59" s="40">
        <v>1</v>
      </c>
      <c r="B59" s="41" t="s">
        <v>886</v>
      </c>
      <c r="C59" s="41" t="s">
        <v>887</v>
      </c>
      <c r="D59" s="41"/>
      <c r="E59" s="45">
        <v>9357595.0219999999</v>
      </c>
      <c r="F59" s="43">
        <v>11247.844974633999</v>
      </c>
      <c r="G59" s="44">
        <v>0.97992330000000005</v>
      </c>
      <c r="H59" s="12"/>
      <c r="J59" s="14"/>
    </row>
    <row r="60" spans="1:10" ht="14.1" customHeight="1" x14ac:dyDescent="0.2">
      <c r="A60" s="33"/>
      <c r="B60" s="33"/>
      <c r="C60" s="34" t="s">
        <v>150</v>
      </c>
      <c r="D60" s="33"/>
      <c r="E60" s="33" t="s">
        <v>151</v>
      </c>
      <c r="F60" s="39">
        <v>11247.844974633999</v>
      </c>
      <c r="G60" s="36">
        <v>0.97992330000000005</v>
      </c>
      <c r="H60" s="12"/>
      <c r="J60" s="14"/>
    </row>
    <row r="61" spans="1:10" ht="14.1" customHeight="1" x14ac:dyDescent="0.2">
      <c r="A61" s="33"/>
      <c r="B61" s="33"/>
      <c r="C61" s="37"/>
      <c r="D61" s="33"/>
      <c r="E61" s="33"/>
      <c r="F61" s="38"/>
      <c r="G61" s="38"/>
      <c r="H61" s="12"/>
      <c r="J61" s="14"/>
    </row>
    <row r="62" spans="1:10" ht="14.1" customHeight="1" x14ac:dyDescent="0.2">
      <c r="A62" s="33"/>
      <c r="B62" s="33"/>
      <c r="C62" s="34" t="s">
        <v>175</v>
      </c>
      <c r="D62" s="33"/>
      <c r="E62" s="33"/>
      <c r="F62" s="33"/>
      <c r="G62" s="33"/>
      <c r="H62" s="12"/>
      <c r="J62" s="14"/>
    </row>
    <row r="63" spans="1:10" ht="14.1" customHeight="1" x14ac:dyDescent="0.2">
      <c r="A63" s="33"/>
      <c r="B63" s="33"/>
      <c r="C63" s="34" t="s">
        <v>176</v>
      </c>
      <c r="D63" s="33"/>
      <c r="E63" s="33"/>
      <c r="F63" s="33"/>
      <c r="G63" s="33"/>
      <c r="H63" s="12"/>
      <c r="J63" s="14"/>
    </row>
    <row r="64" spans="1:10" ht="14.1" customHeight="1" x14ac:dyDescent="0.2">
      <c r="A64" s="33"/>
      <c r="B64" s="33"/>
      <c r="C64" s="34" t="s">
        <v>150</v>
      </c>
      <c r="D64" s="33"/>
      <c r="E64" s="33" t="s">
        <v>151</v>
      </c>
      <c r="F64" s="35" t="s">
        <v>153</v>
      </c>
      <c r="G64" s="36">
        <v>0</v>
      </c>
      <c r="H64" s="12"/>
      <c r="J64" s="14"/>
    </row>
    <row r="65" spans="1:17" ht="14.1" customHeight="1" x14ac:dyDescent="0.2">
      <c r="A65" s="33"/>
      <c r="B65" s="33"/>
      <c r="C65" s="37"/>
      <c r="D65" s="33"/>
      <c r="E65" s="33"/>
      <c r="F65" s="38"/>
      <c r="G65" s="38"/>
      <c r="H65" s="12"/>
      <c r="J65" s="14"/>
    </row>
    <row r="66" spans="1:17" ht="24" customHeight="1" x14ac:dyDescent="0.2">
      <c r="A66" s="33"/>
      <c r="B66" s="33"/>
      <c r="C66" s="34" t="s">
        <v>177</v>
      </c>
      <c r="D66" s="33"/>
      <c r="E66" s="33"/>
      <c r="F66" s="38"/>
      <c r="G66" s="38"/>
      <c r="H66" s="12"/>
      <c r="J66" s="14"/>
    </row>
    <row r="67" spans="1:17" ht="14.1" customHeight="1" x14ac:dyDescent="0.2">
      <c r="A67" s="33"/>
      <c r="B67" s="33"/>
      <c r="C67" s="34" t="s">
        <v>150</v>
      </c>
      <c r="D67" s="33"/>
      <c r="E67" s="33" t="s">
        <v>151</v>
      </c>
      <c r="F67" s="35" t="s">
        <v>153</v>
      </c>
      <c r="G67" s="36">
        <v>0</v>
      </c>
      <c r="H67" s="12"/>
      <c r="J67" s="14"/>
    </row>
    <row r="68" spans="1:17" x14ac:dyDescent="0.2">
      <c r="A68" s="33"/>
      <c r="B68" s="41"/>
      <c r="C68" s="41"/>
      <c r="D68" s="34"/>
      <c r="E68" s="33"/>
      <c r="F68" s="41"/>
      <c r="G68" s="42"/>
      <c r="H68" s="12"/>
      <c r="J68" s="14"/>
    </row>
    <row r="69" spans="1:17" ht="18" customHeight="1" x14ac:dyDescent="0.2">
      <c r="A69" s="42"/>
      <c r="B69" s="41"/>
      <c r="C69" s="41" t="s">
        <v>178</v>
      </c>
      <c r="D69" s="41"/>
      <c r="E69" s="42"/>
      <c r="F69" s="43">
        <v>-31.853953310000001</v>
      </c>
      <c r="G69" s="44">
        <v>-2.7751500000000001E-3</v>
      </c>
      <c r="H69" s="12"/>
      <c r="J69" s="14"/>
    </row>
    <row r="70" spans="1:17" ht="14.1" customHeight="1" x14ac:dyDescent="0.2">
      <c r="A70" s="37"/>
      <c r="B70" s="37"/>
      <c r="C70" s="34" t="s">
        <v>179</v>
      </c>
      <c r="D70" s="38"/>
      <c r="E70" s="38"/>
      <c r="F70" s="39">
        <v>11478.291131022999</v>
      </c>
      <c r="G70" s="46">
        <v>0.99999998999999995</v>
      </c>
      <c r="H70" s="12"/>
      <c r="J70" s="14"/>
    </row>
    <row r="71" spans="1:17" ht="14.1" customHeight="1" x14ac:dyDescent="0.2">
      <c r="A71" s="22"/>
      <c r="B71" s="22"/>
      <c r="C71" s="22"/>
      <c r="D71" s="23"/>
      <c r="E71" s="23"/>
      <c r="F71" s="23"/>
      <c r="G71" s="23"/>
      <c r="J71" s="14"/>
    </row>
    <row r="72" spans="1:17" ht="12.75" customHeight="1" x14ac:dyDescent="0.2">
      <c r="A72" s="13"/>
      <c r="B72" s="270" t="s">
        <v>869</v>
      </c>
      <c r="C72" s="270"/>
      <c r="D72" s="270"/>
      <c r="E72" s="270"/>
      <c r="F72" s="270"/>
      <c r="G72" s="270"/>
      <c r="H72" s="270"/>
      <c r="I72"/>
      <c r="J72" s="14"/>
    </row>
    <row r="73" spans="1:17" ht="14.1" customHeight="1" x14ac:dyDescent="0.2">
      <c r="A73" s="13"/>
      <c r="B73" s="270" t="s">
        <v>870</v>
      </c>
      <c r="C73" s="270"/>
      <c r="D73" s="270"/>
      <c r="E73" s="270"/>
      <c r="F73" s="270"/>
      <c r="G73" s="270"/>
      <c r="H73" s="270"/>
      <c r="I73"/>
      <c r="J73" s="14"/>
    </row>
    <row r="74" spans="1:17" ht="17.100000000000001" customHeight="1" x14ac:dyDescent="0.2">
      <c r="A74" s="13"/>
      <c r="B74" s="270" t="s">
        <v>871</v>
      </c>
      <c r="C74" s="270"/>
      <c r="D74" s="270"/>
      <c r="E74" s="270"/>
      <c r="F74" s="270"/>
      <c r="G74" s="270"/>
      <c r="H74" s="270"/>
      <c r="I74"/>
      <c r="J74" s="14"/>
    </row>
    <row r="75" spans="1:17" s="16" customFormat="1" ht="66.75" customHeight="1" x14ac:dyDescent="0.25">
      <c r="A75" s="15"/>
      <c r="B75" s="271" t="s">
        <v>872</v>
      </c>
      <c r="C75" s="271"/>
      <c r="D75" s="271"/>
      <c r="E75" s="271"/>
      <c r="F75" s="271"/>
      <c r="G75" s="271"/>
      <c r="H75" s="271"/>
      <c r="I75"/>
      <c r="J75" s="14"/>
      <c r="K75"/>
      <c r="L75"/>
      <c r="M75"/>
      <c r="N75"/>
      <c r="O75"/>
      <c r="P75"/>
      <c r="Q75"/>
    </row>
    <row r="76" spans="1:17" ht="12.75" customHeight="1" x14ac:dyDescent="0.2">
      <c r="A76" s="13"/>
      <c r="B76" s="270" t="s">
        <v>873</v>
      </c>
      <c r="C76" s="270"/>
      <c r="D76" s="270"/>
      <c r="E76" s="270"/>
      <c r="F76" s="270"/>
      <c r="G76" s="270"/>
      <c r="H76" s="270"/>
      <c r="I76"/>
      <c r="J76" s="14"/>
    </row>
    <row r="77" spans="1:17" ht="14.1" customHeight="1" x14ac:dyDescent="0.2">
      <c r="A77" s="22"/>
      <c r="B77" s="22"/>
      <c r="C77" s="22"/>
      <c r="D77" s="23"/>
      <c r="E77" s="23"/>
      <c r="F77" s="23"/>
      <c r="G77" s="23"/>
      <c r="J77" s="14"/>
    </row>
    <row r="78" spans="1:17" ht="14.1" customHeight="1" x14ac:dyDescent="0.2">
      <c r="A78" s="22"/>
      <c r="B78" s="276" t="s">
        <v>180</v>
      </c>
      <c r="C78" s="277"/>
      <c r="D78" s="278"/>
      <c r="E78" s="24"/>
      <c r="F78" s="23"/>
      <c r="G78" s="23"/>
      <c r="J78" s="14"/>
    </row>
    <row r="79" spans="1:17" ht="29.1" customHeight="1" x14ac:dyDescent="0.2">
      <c r="A79" s="22"/>
      <c r="B79" s="272" t="s">
        <v>181</v>
      </c>
      <c r="C79" s="273"/>
      <c r="D79" s="19" t="s">
        <v>182</v>
      </c>
      <c r="E79" s="24"/>
      <c r="F79" s="23"/>
      <c r="G79" s="23"/>
      <c r="J79" s="14"/>
    </row>
    <row r="80" spans="1:17" ht="17.100000000000001" customHeight="1" x14ac:dyDescent="0.2">
      <c r="A80" s="22"/>
      <c r="B80" s="272" t="s">
        <v>183</v>
      </c>
      <c r="C80" s="273"/>
      <c r="D80" s="19" t="s">
        <v>182</v>
      </c>
      <c r="E80" s="24"/>
      <c r="F80" s="23"/>
      <c r="G80" s="23"/>
      <c r="J80" s="14"/>
    </row>
    <row r="81" spans="1:10" ht="17.100000000000001" customHeight="1" x14ac:dyDescent="0.2">
      <c r="A81" s="22"/>
      <c r="B81" s="272" t="s">
        <v>184</v>
      </c>
      <c r="C81" s="273"/>
      <c r="D81" s="20" t="s">
        <v>151</v>
      </c>
      <c r="E81" s="24"/>
      <c r="F81" s="23"/>
      <c r="G81" s="23"/>
      <c r="J81" s="14"/>
    </row>
    <row r="82" spans="1:10" x14ac:dyDescent="0.2">
      <c r="A82" s="17"/>
      <c r="B82" s="18" t="s">
        <v>151</v>
      </c>
      <c r="C82" s="18" t="s">
        <v>874</v>
      </c>
      <c r="D82" s="18" t="s">
        <v>185</v>
      </c>
      <c r="E82" s="17"/>
      <c r="F82" s="17"/>
      <c r="G82" s="17"/>
      <c r="H82" s="17"/>
      <c r="I82"/>
      <c r="J82" s="14"/>
    </row>
    <row r="83" spans="1:10" ht="18" customHeight="1" x14ac:dyDescent="0.2">
      <c r="A83" s="25"/>
      <c r="B83" s="27" t="s">
        <v>186</v>
      </c>
      <c r="C83" s="26" t="s">
        <v>187</v>
      </c>
      <c r="D83" s="26" t="s">
        <v>188</v>
      </c>
      <c r="E83" s="25"/>
      <c r="F83" s="25"/>
      <c r="G83" s="25"/>
      <c r="J83" s="14"/>
    </row>
    <row r="84" spans="1:10" ht="17.100000000000001" customHeight="1" x14ac:dyDescent="0.2">
      <c r="A84" s="25"/>
      <c r="B84" s="21" t="s">
        <v>189</v>
      </c>
      <c r="C84" s="28">
        <v>31.891999999999999</v>
      </c>
      <c r="D84" s="28">
        <v>32.261499999999998</v>
      </c>
      <c r="E84" s="25"/>
      <c r="F84" s="29"/>
      <c r="G84" s="30"/>
      <c r="J84" s="14"/>
    </row>
    <row r="85" spans="1:10" ht="17.100000000000001" customHeight="1" x14ac:dyDescent="0.2">
      <c r="A85" s="25"/>
      <c r="B85" s="21" t="s">
        <v>190</v>
      </c>
      <c r="C85" s="28">
        <v>28.3627</v>
      </c>
      <c r="D85" s="28">
        <v>28.691299999999998</v>
      </c>
      <c r="E85" s="25"/>
      <c r="F85" s="29"/>
      <c r="G85" s="30"/>
      <c r="J85" s="14"/>
    </row>
    <row r="86" spans="1:10" ht="17.100000000000001" customHeight="1" x14ac:dyDescent="0.2">
      <c r="A86" s="25"/>
      <c r="B86" s="21" t="s">
        <v>191</v>
      </c>
      <c r="C86" s="28">
        <v>29.451499999999999</v>
      </c>
      <c r="D86" s="28">
        <v>29.7682</v>
      </c>
      <c r="E86" s="25"/>
      <c r="F86" s="29"/>
      <c r="G86" s="30"/>
      <c r="J86" s="14"/>
    </row>
    <row r="87" spans="1:10" ht="17.100000000000001" customHeight="1" x14ac:dyDescent="0.2">
      <c r="A87" s="25"/>
      <c r="B87" s="21" t="s">
        <v>192</v>
      </c>
      <c r="C87" s="28">
        <v>25.237400000000001</v>
      </c>
      <c r="D87" s="28">
        <v>25.508900000000001</v>
      </c>
      <c r="E87" s="25"/>
      <c r="F87" s="29"/>
      <c r="G87" s="30"/>
      <c r="J87" s="14"/>
    </row>
    <row r="88" spans="1:10" ht="14.1" customHeight="1" x14ac:dyDescent="0.2">
      <c r="A88" s="25"/>
      <c r="B88" s="25"/>
      <c r="C88" s="25"/>
      <c r="D88" s="25"/>
      <c r="E88" s="25"/>
      <c r="F88" s="25"/>
      <c r="G88" s="25"/>
      <c r="J88" s="14"/>
    </row>
    <row r="89" spans="1:10" ht="17.100000000000001" customHeight="1" x14ac:dyDescent="0.2">
      <c r="A89" s="25"/>
      <c r="B89" s="272" t="s">
        <v>193</v>
      </c>
      <c r="C89" s="273"/>
      <c r="D89" s="19" t="s">
        <v>182</v>
      </c>
      <c r="E89" s="25"/>
      <c r="F89" s="25"/>
      <c r="G89" s="25"/>
      <c r="J89" s="14"/>
    </row>
    <row r="90" spans="1:10" ht="14.1" customHeight="1" x14ac:dyDescent="0.2">
      <c r="A90" s="25"/>
      <c r="B90" s="29"/>
      <c r="C90" s="29"/>
      <c r="D90" s="25"/>
      <c r="E90" s="25"/>
      <c r="F90" s="25"/>
      <c r="G90" s="25"/>
      <c r="J90" s="14"/>
    </row>
    <row r="91" spans="1:10" ht="29.1" customHeight="1" x14ac:dyDescent="0.2">
      <c r="A91" s="25"/>
      <c r="B91" s="272" t="s">
        <v>194</v>
      </c>
      <c r="C91" s="273"/>
      <c r="D91" s="19" t="s">
        <v>182</v>
      </c>
      <c r="E91" s="31"/>
      <c r="F91" s="25"/>
      <c r="G91" s="25"/>
      <c r="J91" s="14"/>
    </row>
    <row r="92" spans="1:10" ht="29.1" customHeight="1" x14ac:dyDescent="0.2">
      <c r="A92" s="25"/>
      <c r="B92" s="274" t="s">
        <v>195</v>
      </c>
      <c r="C92" s="275"/>
      <c r="D92" s="187" t="str">
        <f>"Rs. "&amp;TEXT(F60,"0,000.00")&amp;" Lacs"</f>
        <v>Rs. 11,247.84 Lacs</v>
      </c>
      <c r="E92" s="31"/>
      <c r="F92" s="25"/>
      <c r="G92" s="25"/>
      <c r="J92" s="14"/>
    </row>
    <row r="93" spans="1:10" ht="17.100000000000001" customHeight="1" x14ac:dyDescent="0.2">
      <c r="A93" s="25"/>
      <c r="B93" s="272" t="s">
        <v>196</v>
      </c>
      <c r="C93" s="273"/>
      <c r="D93" s="19" t="s">
        <v>182</v>
      </c>
      <c r="E93" s="31"/>
      <c r="F93" s="25"/>
      <c r="G93" s="25"/>
      <c r="J93" s="14"/>
    </row>
    <row r="94" spans="1:10" ht="17.100000000000001" customHeight="1" x14ac:dyDescent="0.2">
      <c r="A94" s="25"/>
      <c r="B94" s="272" t="s">
        <v>197</v>
      </c>
      <c r="C94" s="273"/>
      <c r="D94" s="32">
        <v>0</v>
      </c>
      <c r="E94" s="25"/>
      <c r="F94" s="29"/>
      <c r="G94" s="30"/>
      <c r="J94" s="14"/>
    </row>
  </sheetData>
  <mergeCells count="17">
    <mergeCell ref="B92:C92"/>
    <mergeCell ref="B93:C93"/>
    <mergeCell ref="B78:D78"/>
    <mergeCell ref="B79:C79"/>
    <mergeCell ref="B94:C94"/>
    <mergeCell ref="B89:C89"/>
    <mergeCell ref="B91:C91"/>
    <mergeCell ref="A1:H1"/>
    <mergeCell ref="A2:H2"/>
    <mergeCell ref="A3:H3"/>
    <mergeCell ref="B72:H72"/>
    <mergeCell ref="B73:H73"/>
    <mergeCell ref="B74:H74"/>
    <mergeCell ref="B75:H75"/>
    <mergeCell ref="B76:H76"/>
    <mergeCell ref="B80:C80"/>
    <mergeCell ref="B81:C81"/>
  </mergeCells>
  <hyperlinks>
    <hyperlink ref="I1" location="Index!B3" display="Index" xr:uid="{5F689E6A-85D3-4846-92D5-6327B0C9E3B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A4DA7-56B4-4440-96A2-958CCD9356C0}">
  <sheetPr>
    <outlinePr summaryBelow="0" summaryRight="0"/>
  </sheetPr>
  <dimension ref="A1:Q176"/>
  <sheetViews>
    <sheetView showGridLines="0" workbookViewId="0">
      <selection activeCell="A172" sqref="A172"/>
    </sheetView>
  </sheetViews>
  <sheetFormatPr defaultRowHeight="12.75" x14ac:dyDescent="0.2"/>
  <cols>
    <col min="1" max="1" width="6.85546875" customWidth="1"/>
    <col min="2" max="2" width="20.5703125" customWidth="1"/>
    <col min="3" max="3" width="37.5703125" customWidth="1"/>
    <col min="4" max="4" width="17.85546875" customWidth="1"/>
    <col min="5" max="6" width="19.140625" customWidth="1"/>
    <col min="7" max="7" width="16.42578125" customWidth="1"/>
    <col min="9" max="9" width="8.140625" customWidth="1"/>
    <col min="10" max="10" width="50.7109375" style="63" customWidth="1"/>
  </cols>
  <sheetData>
    <row r="1" spans="1:10" ht="15" x14ac:dyDescent="0.2">
      <c r="A1" s="282" t="s">
        <v>0</v>
      </c>
      <c r="B1" s="282"/>
      <c r="C1" s="282"/>
      <c r="D1" s="282"/>
      <c r="E1" s="282"/>
      <c r="F1" s="282"/>
      <c r="G1" s="282"/>
      <c r="H1" s="282"/>
      <c r="I1" s="72" t="s">
        <v>1044</v>
      </c>
      <c r="J1" s="14"/>
    </row>
    <row r="2" spans="1:10" ht="15" x14ac:dyDescent="0.2">
      <c r="A2" s="282" t="s">
        <v>852</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867</v>
      </c>
      <c r="J4" s="14"/>
    </row>
    <row r="5" spans="1:10" x14ac:dyDescent="0.2">
      <c r="A5" s="163"/>
      <c r="B5" s="163"/>
      <c r="C5" s="164" t="s">
        <v>7</v>
      </c>
      <c r="D5" s="163"/>
      <c r="E5" s="163"/>
      <c r="F5" s="163"/>
      <c r="G5" s="163"/>
      <c r="H5" s="12"/>
      <c r="J5" s="14"/>
    </row>
    <row r="6" spans="1:10" x14ac:dyDescent="0.2">
      <c r="A6" s="163"/>
      <c r="B6" s="163"/>
      <c r="C6" s="164" t="s">
        <v>8</v>
      </c>
      <c r="D6" s="163"/>
      <c r="E6" s="163"/>
      <c r="F6" s="163"/>
      <c r="G6" s="163"/>
      <c r="H6" s="12"/>
      <c r="J6" s="14"/>
    </row>
    <row r="7" spans="1:10" x14ac:dyDescent="0.2">
      <c r="A7" s="165">
        <v>1</v>
      </c>
      <c r="B7" s="166" t="s">
        <v>12</v>
      </c>
      <c r="C7" s="166" t="s">
        <v>13</v>
      </c>
      <c r="D7" s="166" t="s">
        <v>14</v>
      </c>
      <c r="E7" s="167">
        <v>411272</v>
      </c>
      <c r="F7" s="168">
        <v>11765.669376</v>
      </c>
      <c r="G7" s="169">
        <v>5.3929520000000002E-2</v>
      </c>
      <c r="H7" s="168"/>
      <c r="J7" s="14"/>
    </row>
    <row r="8" spans="1:10" x14ac:dyDescent="0.2">
      <c r="A8" s="165">
        <v>2</v>
      </c>
      <c r="B8" s="166" t="s">
        <v>9</v>
      </c>
      <c r="C8" s="166" t="s">
        <v>10</v>
      </c>
      <c r="D8" s="166" t="s">
        <v>11</v>
      </c>
      <c r="E8" s="167">
        <v>281043</v>
      </c>
      <c r="F8" s="168">
        <v>10312.310799000001</v>
      </c>
      <c r="G8" s="169">
        <v>4.7267860000000002E-2</v>
      </c>
      <c r="H8" s="168"/>
      <c r="J8" s="14"/>
    </row>
    <row r="9" spans="1:10" x14ac:dyDescent="0.2">
      <c r="A9" s="165">
        <v>3</v>
      </c>
      <c r="B9" s="166" t="s">
        <v>336</v>
      </c>
      <c r="C9" s="166" t="s">
        <v>337</v>
      </c>
      <c r="D9" s="166" t="s">
        <v>47</v>
      </c>
      <c r="E9" s="167">
        <v>652313</v>
      </c>
      <c r="F9" s="168">
        <v>9990.4997514999995</v>
      </c>
      <c r="G9" s="169">
        <v>4.579279E-2</v>
      </c>
      <c r="H9" s="168"/>
      <c r="J9" s="14"/>
    </row>
    <row r="10" spans="1:10" x14ac:dyDescent="0.2">
      <c r="A10" s="165">
        <v>4</v>
      </c>
      <c r="B10" s="166" t="s">
        <v>572</v>
      </c>
      <c r="C10" s="166" t="s">
        <v>573</v>
      </c>
      <c r="D10" s="166" t="s">
        <v>277</v>
      </c>
      <c r="E10" s="167">
        <v>356964</v>
      </c>
      <c r="F10" s="168">
        <v>8946.4102500000008</v>
      </c>
      <c r="G10" s="169">
        <v>4.100707E-2</v>
      </c>
      <c r="H10" s="168"/>
      <c r="J10" s="14"/>
    </row>
    <row r="11" spans="1:10" x14ac:dyDescent="0.2">
      <c r="A11" s="165">
        <v>5</v>
      </c>
      <c r="B11" s="166" t="s">
        <v>340</v>
      </c>
      <c r="C11" s="166" t="s">
        <v>341</v>
      </c>
      <c r="D11" s="166" t="s">
        <v>47</v>
      </c>
      <c r="E11" s="167">
        <v>674786</v>
      </c>
      <c r="F11" s="168">
        <v>7842.0254990000003</v>
      </c>
      <c r="G11" s="169">
        <v>3.594497E-2</v>
      </c>
      <c r="H11" s="168"/>
      <c r="J11" s="14"/>
    </row>
    <row r="12" spans="1:10" ht="15" x14ac:dyDescent="0.2">
      <c r="A12" s="165">
        <v>6</v>
      </c>
      <c r="B12" s="166" t="s">
        <v>15</v>
      </c>
      <c r="C12" s="166" t="s">
        <v>16</v>
      </c>
      <c r="D12" s="166" t="s">
        <v>17</v>
      </c>
      <c r="E12" s="167">
        <v>562484</v>
      </c>
      <c r="F12" s="168">
        <v>7721.4991099999997</v>
      </c>
      <c r="G12" s="169">
        <v>3.5392519999999997E-2</v>
      </c>
      <c r="H12" s="168"/>
      <c r="J12" s="62"/>
    </row>
    <row r="13" spans="1:10" x14ac:dyDescent="0.2">
      <c r="A13" s="165">
        <v>7</v>
      </c>
      <c r="B13" s="166" t="s">
        <v>342</v>
      </c>
      <c r="C13" s="166" t="s">
        <v>343</v>
      </c>
      <c r="D13" s="166" t="s">
        <v>233</v>
      </c>
      <c r="E13" s="167">
        <v>420418</v>
      </c>
      <c r="F13" s="168">
        <v>5914.860842</v>
      </c>
      <c r="G13" s="169">
        <v>2.711156E-2</v>
      </c>
      <c r="H13" s="168"/>
      <c r="J13" s="14"/>
    </row>
    <row r="14" spans="1:10" ht="45" x14ac:dyDescent="0.2">
      <c r="A14" s="165">
        <v>8</v>
      </c>
      <c r="B14" s="166" t="s">
        <v>403</v>
      </c>
      <c r="C14" s="166" t="s">
        <v>404</v>
      </c>
      <c r="D14" s="166" t="s">
        <v>74</v>
      </c>
      <c r="E14" s="167">
        <v>80806</v>
      </c>
      <c r="F14" s="168">
        <v>5412.143462</v>
      </c>
      <c r="G14" s="169">
        <v>2.4807280000000001E-2</v>
      </c>
      <c r="H14" s="168"/>
      <c r="J14" s="14" t="s">
        <v>1074</v>
      </c>
    </row>
    <row r="15" spans="1:10" x14ac:dyDescent="0.2">
      <c r="A15" s="165">
        <v>9</v>
      </c>
      <c r="B15" s="166" t="s">
        <v>62</v>
      </c>
      <c r="C15" s="166" t="s">
        <v>63</v>
      </c>
      <c r="D15" s="166" t="s">
        <v>47</v>
      </c>
      <c r="E15" s="167">
        <v>513883</v>
      </c>
      <c r="F15" s="168">
        <v>4267.0274904999997</v>
      </c>
      <c r="G15" s="169">
        <v>1.9558490000000001E-2</v>
      </c>
      <c r="H15" s="168"/>
      <c r="J15" s="14"/>
    </row>
    <row r="16" spans="1:10" x14ac:dyDescent="0.2">
      <c r="A16" s="165">
        <v>10</v>
      </c>
      <c r="B16" s="166" t="s">
        <v>361</v>
      </c>
      <c r="C16" s="166" t="s">
        <v>362</v>
      </c>
      <c r="D16" s="166" t="s">
        <v>110</v>
      </c>
      <c r="E16" s="167">
        <v>2522468</v>
      </c>
      <c r="F16" s="168">
        <v>4217.5664960000004</v>
      </c>
      <c r="G16" s="169">
        <v>1.933178E-2</v>
      </c>
      <c r="H16" s="168"/>
      <c r="J16" s="14"/>
    </row>
    <row r="17" spans="1:10" x14ac:dyDescent="0.2">
      <c r="A17" s="165">
        <v>11</v>
      </c>
      <c r="B17" s="166" t="s">
        <v>45</v>
      </c>
      <c r="C17" s="166" t="s">
        <v>46</v>
      </c>
      <c r="D17" s="166" t="s">
        <v>47</v>
      </c>
      <c r="E17" s="167">
        <v>376149</v>
      </c>
      <c r="F17" s="168">
        <v>4216.8183644999999</v>
      </c>
      <c r="G17" s="169">
        <v>1.9328350000000001E-2</v>
      </c>
      <c r="H17" s="168"/>
      <c r="J17" s="14"/>
    </row>
    <row r="18" spans="1:10" x14ac:dyDescent="0.2">
      <c r="A18" s="165">
        <v>12</v>
      </c>
      <c r="B18" s="166" t="s">
        <v>344</v>
      </c>
      <c r="C18" s="166" t="s">
        <v>345</v>
      </c>
      <c r="D18" s="166" t="s">
        <v>233</v>
      </c>
      <c r="E18" s="167">
        <v>101739</v>
      </c>
      <c r="F18" s="168">
        <v>3734.7878205000002</v>
      </c>
      <c r="G18" s="169">
        <v>1.7118899999999999E-2</v>
      </c>
      <c r="H18" s="168"/>
      <c r="J18" s="14"/>
    </row>
    <row r="19" spans="1:10" x14ac:dyDescent="0.2">
      <c r="A19" s="165">
        <v>13</v>
      </c>
      <c r="B19" s="166" t="s">
        <v>229</v>
      </c>
      <c r="C19" s="166" t="s">
        <v>230</v>
      </c>
      <c r="D19" s="166" t="s">
        <v>74</v>
      </c>
      <c r="E19" s="167">
        <v>155700</v>
      </c>
      <c r="F19" s="168">
        <v>3665.25585</v>
      </c>
      <c r="G19" s="169">
        <v>1.680019E-2</v>
      </c>
      <c r="H19" s="168"/>
      <c r="J19" s="14"/>
    </row>
    <row r="20" spans="1:10" x14ac:dyDescent="0.2">
      <c r="A20" s="165">
        <v>14</v>
      </c>
      <c r="B20" s="166" t="s">
        <v>87</v>
      </c>
      <c r="C20" s="166" t="s">
        <v>88</v>
      </c>
      <c r="D20" s="166" t="s">
        <v>74</v>
      </c>
      <c r="E20" s="167">
        <v>725975</v>
      </c>
      <c r="F20" s="168">
        <v>3575.0638875</v>
      </c>
      <c r="G20" s="169">
        <v>1.638678E-2</v>
      </c>
      <c r="H20" s="168"/>
      <c r="J20" s="14"/>
    </row>
    <row r="21" spans="1:10" x14ac:dyDescent="0.2">
      <c r="A21" s="165">
        <v>15</v>
      </c>
      <c r="B21" s="166" t="s">
        <v>256</v>
      </c>
      <c r="C21" s="166" t="s">
        <v>257</v>
      </c>
      <c r="D21" s="166" t="s">
        <v>47</v>
      </c>
      <c r="E21" s="167">
        <v>2004174</v>
      </c>
      <c r="F21" s="168">
        <v>3209.6846609999998</v>
      </c>
      <c r="G21" s="169">
        <v>1.4712019999999999E-2</v>
      </c>
      <c r="H21" s="168"/>
      <c r="J21" s="14"/>
    </row>
    <row r="22" spans="1:10" ht="15" x14ac:dyDescent="0.2">
      <c r="A22" s="165">
        <v>16</v>
      </c>
      <c r="B22" s="166" t="s">
        <v>484</v>
      </c>
      <c r="C22" s="166" t="s">
        <v>1180</v>
      </c>
      <c r="D22" s="166" t="s">
        <v>277</v>
      </c>
      <c r="E22" s="167">
        <v>472153</v>
      </c>
      <c r="F22" s="168">
        <v>2920.0302284999998</v>
      </c>
      <c r="G22" s="169">
        <v>1.338435E-2</v>
      </c>
      <c r="H22" s="168"/>
      <c r="J22" s="62"/>
    </row>
    <row r="23" spans="1:10" x14ac:dyDescent="0.2">
      <c r="A23" s="165">
        <v>17</v>
      </c>
      <c r="B23" s="166" t="s">
        <v>367</v>
      </c>
      <c r="C23" s="166" t="s">
        <v>368</v>
      </c>
      <c r="D23" s="166" t="s">
        <v>369</v>
      </c>
      <c r="E23" s="167">
        <v>643989</v>
      </c>
      <c r="F23" s="168">
        <v>2746.2910904999999</v>
      </c>
      <c r="G23" s="169">
        <v>1.258799E-2</v>
      </c>
      <c r="H23" s="168"/>
      <c r="J23" s="14"/>
    </row>
    <row r="24" spans="1:10" x14ac:dyDescent="0.2">
      <c r="A24" s="165">
        <v>18</v>
      </c>
      <c r="B24" s="166" t="s">
        <v>420</v>
      </c>
      <c r="C24" s="166" t="s">
        <v>421</v>
      </c>
      <c r="D24" s="166" t="s">
        <v>47</v>
      </c>
      <c r="E24" s="167">
        <v>5324759</v>
      </c>
      <c r="F24" s="168">
        <v>2649.0676024999998</v>
      </c>
      <c r="G24" s="169">
        <v>1.214236E-2</v>
      </c>
      <c r="H24" s="168"/>
      <c r="J24" s="14"/>
    </row>
    <row r="25" spans="1:10" x14ac:dyDescent="0.2">
      <c r="A25" s="165">
        <v>19</v>
      </c>
      <c r="B25" s="166" t="s">
        <v>80</v>
      </c>
      <c r="C25" s="166" t="s">
        <v>81</v>
      </c>
      <c r="D25" s="166" t="s">
        <v>82</v>
      </c>
      <c r="E25" s="167">
        <v>1160050</v>
      </c>
      <c r="F25" s="168">
        <v>2369.9821499999998</v>
      </c>
      <c r="G25" s="169">
        <v>1.086313E-2</v>
      </c>
      <c r="H25" s="168"/>
      <c r="J25" s="14"/>
    </row>
    <row r="26" spans="1:10" x14ac:dyDescent="0.2">
      <c r="A26" s="165">
        <v>20</v>
      </c>
      <c r="B26" s="166" t="s">
        <v>387</v>
      </c>
      <c r="C26" s="166" t="s">
        <v>388</v>
      </c>
      <c r="D26" s="166" t="s">
        <v>47</v>
      </c>
      <c r="E26" s="167">
        <v>154811</v>
      </c>
      <c r="F26" s="168">
        <v>2263.1046034999999</v>
      </c>
      <c r="G26" s="169">
        <v>1.0373240000000001E-2</v>
      </c>
      <c r="H26" s="168"/>
      <c r="J26" s="14"/>
    </row>
    <row r="27" spans="1:10" x14ac:dyDescent="0.2">
      <c r="A27" s="165">
        <v>21</v>
      </c>
      <c r="B27" s="166" t="s">
        <v>414</v>
      </c>
      <c r="C27" s="166" t="s">
        <v>415</v>
      </c>
      <c r="D27" s="166" t="s">
        <v>47</v>
      </c>
      <c r="E27" s="167">
        <v>2428465</v>
      </c>
      <c r="F27" s="168">
        <v>2248.7585899999999</v>
      </c>
      <c r="G27" s="169">
        <v>1.0307490000000001E-2</v>
      </c>
      <c r="H27" s="168"/>
      <c r="J27" s="14"/>
    </row>
    <row r="28" spans="1:10" x14ac:dyDescent="0.2">
      <c r="A28" s="165">
        <v>22</v>
      </c>
      <c r="B28" s="166" t="s">
        <v>584</v>
      </c>
      <c r="C28" s="166" t="s">
        <v>585</v>
      </c>
      <c r="D28" s="166" t="s">
        <v>233</v>
      </c>
      <c r="E28" s="167">
        <v>181865</v>
      </c>
      <c r="F28" s="168">
        <v>2234.1205924999999</v>
      </c>
      <c r="G28" s="169">
        <v>1.024039E-2</v>
      </c>
      <c r="H28" s="168"/>
      <c r="J28" s="14"/>
    </row>
    <row r="29" spans="1:10" x14ac:dyDescent="0.2">
      <c r="A29" s="165">
        <v>23</v>
      </c>
      <c r="B29" s="166" t="s">
        <v>201</v>
      </c>
      <c r="C29" s="166" t="s">
        <v>202</v>
      </c>
      <c r="D29" s="166" t="s">
        <v>66</v>
      </c>
      <c r="E29" s="167">
        <v>544006</v>
      </c>
      <c r="F29" s="168">
        <v>2113.1913070000001</v>
      </c>
      <c r="G29" s="169">
        <v>9.6860999999999996E-3</v>
      </c>
      <c r="H29" s="168"/>
      <c r="J29" s="14"/>
    </row>
    <row r="30" spans="1:10" ht="25.5" x14ac:dyDescent="0.2">
      <c r="A30" s="165">
        <v>24</v>
      </c>
      <c r="B30" s="166" t="s">
        <v>351</v>
      </c>
      <c r="C30" s="166" t="s">
        <v>352</v>
      </c>
      <c r="D30" s="166" t="s">
        <v>213</v>
      </c>
      <c r="E30" s="167">
        <v>136432</v>
      </c>
      <c r="F30" s="168">
        <v>1991.6343360000001</v>
      </c>
      <c r="G30" s="169">
        <v>9.1289200000000004E-3</v>
      </c>
      <c r="H30" s="168"/>
      <c r="J30" s="14"/>
    </row>
    <row r="31" spans="1:10" x14ac:dyDescent="0.2">
      <c r="A31" s="165">
        <v>25</v>
      </c>
      <c r="B31" s="166" t="s">
        <v>346</v>
      </c>
      <c r="C31" s="166" t="s">
        <v>347</v>
      </c>
      <c r="D31" s="166" t="s">
        <v>348</v>
      </c>
      <c r="E31" s="167">
        <v>285600</v>
      </c>
      <c r="F31" s="168">
        <v>1968.7836</v>
      </c>
      <c r="G31" s="169">
        <v>9.0241799999999997E-3</v>
      </c>
      <c r="H31" s="168"/>
      <c r="J31" s="14"/>
    </row>
    <row r="32" spans="1:10" ht="25.5" x14ac:dyDescent="0.2">
      <c r="A32" s="165">
        <v>26</v>
      </c>
      <c r="B32" s="166" t="s">
        <v>243</v>
      </c>
      <c r="C32" s="166" t="s">
        <v>244</v>
      </c>
      <c r="D32" s="166" t="s">
        <v>213</v>
      </c>
      <c r="E32" s="167">
        <v>39723</v>
      </c>
      <c r="F32" s="168">
        <v>1910.8550534999999</v>
      </c>
      <c r="G32" s="169">
        <v>8.7586599999999997E-3</v>
      </c>
      <c r="H32" s="168"/>
      <c r="J32" s="14"/>
    </row>
    <row r="33" spans="1:10" x14ac:dyDescent="0.2">
      <c r="A33" s="165">
        <v>27</v>
      </c>
      <c r="B33" s="166" t="s">
        <v>375</v>
      </c>
      <c r="C33" s="166" t="s">
        <v>376</v>
      </c>
      <c r="D33" s="166" t="s">
        <v>369</v>
      </c>
      <c r="E33" s="167">
        <v>81793</v>
      </c>
      <c r="F33" s="168">
        <v>1904.9998665000001</v>
      </c>
      <c r="G33" s="169">
        <v>8.7318199999999995E-3</v>
      </c>
      <c r="H33" s="168"/>
      <c r="J33" s="14"/>
    </row>
    <row r="34" spans="1:10" x14ac:dyDescent="0.2">
      <c r="A34" s="165">
        <v>28</v>
      </c>
      <c r="B34" s="166" t="s">
        <v>275</v>
      </c>
      <c r="C34" s="166" t="s">
        <v>276</v>
      </c>
      <c r="D34" s="166" t="s">
        <v>277</v>
      </c>
      <c r="E34" s="167">
        <v>78750</v>
      </c>
      <c r="F34" s="168">
        <v>1716.159375</v>
      </c>
      <c r="G34" s="169">
        <v>7.86625E-3</v>
      </c>
      <c r="H34" s="168"/>
      <c r="J34" s="14"/>
    </row>
    <row r="35" spans="1:10" x14ac:dyDescent="0.2">
      <c r="A35" s="165">
        <v>29</v>
      </c>
      <c r="B35" s="166" t="s">
        <v>35</v>
      </c>
      <c r="C35" s="166" t="s">
        <v>36</v>
      </c>
      <c r="D35" s="166" t="s">
        <v>23</v>
      </c>
      <c r="E35" s="167">
        <v>29100</v>
      </c>
      <c r="F35" s="168">
        <v>1447.3903499999999</v>
      </c>
      <c r="G35" s="169">
        <v>6.63431E-3</v>
      </c>
      <c r="H35" s="168"/>
      <c r="J35" s="14"/>
    </row>
    <row r="36" spans="1:10" x14ac:dyDescent="0.2">
      <c r="A36" s="165">
        <v>30</v>
      </c>
      <c r="B36" s="166" t="s">
        <v>489</v>
      </c>
      <c r="C36" s="166" t="s">
        <v>490</v>
      </c>
      <c r="D36" s="166" t="s">
        <v>233</v>
      </c>
      <c r="E36" s="167">
        <v>101081</v>
      </c>
      <c r="F36" s="168">
        <v>1338.4135209999999</v>
      </c>
      <c r="G36" s="169">
        <v>6.1348000000000001E-3</v>
      </c>
      <c r="H36" s="168"/>
      <c r="J36" s="14"/>
    </row>
    <row r="37" spans="1:10" ht="25.5" x14ac:dyDescent="0.2">
      <c r="A37" s="165">
        <v>31</v>
      </c>
      <c r="B37" s="166" t="s">
        <v>24</v>
      </c>
      <c r="C37" s="166" t="s">
        <v>25</v>
      </c>
      <c r="D37" s="166" t="s">
        <v>26</v>
      </c>
      <c r="E37" s="167">
        <v>13390</v>
      </c>
      <c r="F37" s="168">
        <v>1327.6854499999999</v>
      </c>
      <c r="G37" s="169">
        <v>6.0856199999999999E-3</v>
      </c>
      <c r="H37" s="168"/>
      <c r="J37" s="14"/>
    </row>
    <row r="38" spans="1:10" x14ac:dyDescent="0.2">
      <c r="A38" s="165">
        <v>32</v>
      </c>
      <c r="B38" s="166" t="s">
        <v>258</v>
      </c>
      <c r="C38" s="166" t="s">
        <v>259</v>
      </c>
      <c r="D38" s="166" t="s">
        <v>207</v>
      </c>
      <c r="E38" s="167">
        <v>23100</v>
      </c>
      <c r="F38" s="168">
        <v>1316.0300999999999</v>
      </c>
      <c r="G38" s="169">
        <v>6.0321999999999997E-3</v>
      </c>
      <c r="H38" s="168"/>
      <c r="J38" s="14"/>
    </row>
    <row r="39" spans="1:10" x14ac:dyDescent="0.2">
      <c r="A39" s="165">
        <v>33</v>
      </c>
      <c r="B39" s="166" t="s">
        <v>72</v>
      </c>
      <c r="C39" s="166" t="s">
        <v>73</v>
      </c>
      <c r="D39" s="166" t="s">
        <v>74</v>
      </c>
      <c r="E39" s="167">
        <v>236793</v>
      </c>
      <c r="F39" s="168">
        <v>1273.3543575000001</v>
      </c>
      <c r="G39" s="169">
        <v>5.83659E-3</v>
      </c>
      <c r="H39" s="168"/>
      <c r="J39" s="14"/>
    </row>
    <row r="40" spans="1:10" ht="25.5" x14ac:dyDescent="0.2">
      <c r="A40" s="165">
        <v>34</v>
      </c>
      <c r="B40" s="166" t="s">
        <v>216</v>
      </c>
      <c r="C40" s="166" t="s">
        <v>217</v>
      </c>
      <c r="D40" s="166" t="s">
        <v>218</v>
      </c>
      <c r="E40" s="167">
        <v>92591</v>
      </c>
      <c r="F40" s="168">
        <v>1210.442143</v>
      </c>
      <c r="G40" s="169">
        <v>5.5482200000000004E-3</v>
      </c>
      <c r="H40" s="168"/>
      <c r="J40" s="14"/>
    </row>
    <row r="41" spans="1:10" ht="25.5" x14ac:dyDescent="0.2">
      <c r="A41" s="165">
        <v>35</v>
      </c>
      <c r="B41" s="166" t="s">
        <v>131</v>
      </c>
      <c r="C41" s="166" t="s">
        <v>132</v>
      </c>
      <c r="D41" s="166" t="s">
        <v>26</v>
      </c>
      <c r="E41" s="167">
        <v>660253</v>
      </c>
      <c r="F41" s="168">
        <v>1194.0675504999999</v>
      </c>
      <c r="G41" s="169">
        <v>5.4731700000000003E-3</v>
      </c>
      <c r="H41" s="168"/>
      <c r="J41" s="14"/>
    </row>
    <row r="42" spans="1:10" x14ac:dyDescent="0.2">
      <c r="A42" s="165">
        <v>36</v>
      </c>
      <c r="B42" s="166" t="s">
        <v>391</v>
      </c>
      <c r="C42" s="166" t="s">
        <v>392</v>
      </c>
      <c r="D42" s="166" t="s">
        <v>66</v>
      </c>
      <c r="E42" s="167">
        <v>36414</v>
      </c>
      <c r="F42" s="168">
        <v>1180.5054660000001</v>
      </c>
      <c r="G42" s="169">
        <v>5.41101E-3</v>
      </c>
      <c r="H42" s="168"/>
      <c r="J42" s="14"/>
    </row>
    <row r="43" spans="1:10" x14ac:dyDescent="0.2">
      <c r="A43" s="165">
        <v>37</v>
      </c>
      <c r="B43" s="166" t="s">
        <v>338</v>
      </c>
      <c r="C43" s="166" t="s">
        <v>339</v>
      </c>
      <c r="D43" s="166" t="s">
        <v>207</v>
      </c>
      <c r="E43" s="167">
        <v>621127</v>
      </c>
      <c r="F43" s="168">
        <v>1112.7490204999999</v>
      </c>
      <c r="G43" s="169">
        <v>5.1004300000000004E-3</v>
      </c>
      <c r="H43" s="168"/>
      <c r="J43" s="14"/>
    </row>
    <row r="44" spans="1:10" x14ac:dyDescent="0.2">
      <c r="A44" s="165">
        <v>38</v>
      </c>
      <c r="B44" s="166" t="s">
        <v>283</v>
      </c>
      <c r="C44" s="166" t="s">
        <v>284</v>
      </c>
      <c r="D44" s="166" t="s">
        <v>102</v>
      </c>
      <c r="E44" s="167">
        <v>235313</v>
      </c>
      <c r="F44" s="168">
        <v>1090.675755</v>
      </c>
      <c r="G44" s="169">
        <v>4.9992600000000002E-3</v>
      </c>
      <c r="H44" s="168"/>
      <c r="J44" s="14"/>
    </row>
    <row r="45" spans="1:10" x14ac:dyDescent="0.2">
      <c r="A45" s="165">
        <v>39</v>
      </c>
      <c r="B45" s="166" t="s">
        <v>78</v>
      </c>
      <c r="C45" s="166" t="s">
        <v>79</v>
      </c>
      <c r="D45" s="166" t="s">
        <v>34</v>
      </c>
      <c r="E45" s="167">
        <v>28964</v>
      </c>
      <c r="F45" s="168">
        <v>1028.598532</v>
      </c>
      <c r="G45" s="169">
        <v>4.7147200000000004E-3</v>
      </c>
      <c r="H45" s="168"/>
      <c r="J45" s="14"/>
    </row>
    <row r="46" spans="1:10" x14ac:dyDescent="0.2">
      <c r="A46" s="165">
        <v>40</v>
      </c>
      <c r="B46" s="166" t="s">
        <v>745</v>
      </c>
      <c r="C46" s="166" t="s">
        <v>746</v>
      </c>
      <c r="D46" s="166" t="s">
        <v>66</v>
      </c>
      <c r="E46" s="167">
        <v>33200</v>
      </c>
      <c r="F46" s="168">
        <v>956.55840000000001</v>
      </c>
      <c r="G46" s="169">
        <v>4.3845100000000003E-3</v>
      </c>
      <c r="H46" s="168"/>
      <c r="J46" s="14"/>
    </row>
    <row r="47" spans="1:10" x14ac:dyDescent="0.2">
      <c r="A47" s="165">
        <v>41</v>
      </c>
      <c r="B47" s="166" t="s">
        <v>426</v>
      </c>
      <c r="C47" s="166" t="s">
        <v>427</v>
      </c>
      <c r="D47" s="166" t="s">
        <v>255</v>
      </c>
      <c r="E47" s="167">
        <v>35820</v>
      </c>
      <c r="F47" s="168">
        <v>883.78686000000005</v>
      </c>
      <c r="G47" s="169">
        <v>4.0509600000000002E-3</v>
      </c>
      <c r="H47" s="168"/>
      <c r="J47" s="14"/>
    </row>
    <row r="48" spans="1:10" x14ac:dyDescent="0.2">
      <c r="A48" s="165">
        <v>42</v>
      </c>
      <c r="B48" s="166" t="s">
        <v>89</v>
      </c>
      <c r="C48" s="166" t="s">
        <v>90</v>
      </c>
      <c r="D48" s="166" t="s">
        <v>71</v>
      </c>
      <c r="E48" s="167">
        <v>21091</v>
      </c>
      <c r="F48" s="168">
        <v>883.51253550000001</v>
      </c>
      <c r="G48" s="169">
        <v>4.0496999999999998E-3</v>
      </c>
      <c r="H48" s="168"/>
      <c r="J48" s="14"/>
    </row>
    <row r="49" spans="1:10" x14ac:dyDescent="0.2">
      <c r="A49" s="165">
        <v>43</v>
      </c>
      <c r="B49" s="166" t="s">
        <v>264</v>
      </c>
      <c r="C49" s="166" t="s">
        <v>265</v>
      </c>
      <c r="D49" s="166" t="s">
        <v>233</v>
      </c>
      <c r="E49" s="167">
        <v>14498</v>
      </c>
      <c r="F49" s="168">
        <v>720.69557999999995</v>
      </c>
      <c r="G49" s="169">
        <v>3.3034000000000002E-3</v>
      </c>
      <c r="H49" s="168"/>
      <c r="J49" s="14"/>
    </row>
    <row r="50" spans="1:10" x14ac:dyDescent="0.2">
      <c r="A50" s="165">
        <v>44</v>
      </c>
      <c r="B50" s="166" t="s">
        <v>759</v>
      </c>
      <c r="C50" s="166" t="s">
        <v>760</v>
      </c>
      <c r="D50" s="166" t="s">
        <v>282</v>
      </c>
      <c r="E50" s="167">
        <v>27559</v>
      </c>
      <c r="F50" s="168">
        <v>648.98689100000001</v>
      </c>
      <c r="G50" s="169">
        <v>2.9747200000000001E-3</v>
      </c>
      <c r="H50" s="168"/>
      <c r="J50" s="14"/>
    </row>
    <row r="51" spans="1:10" x14ac:dyDescent="0.2">
      <c r="A51" s="165">
        <v>45</v>
      </c>
      <c r="B51" s="166" t="s">
        <v>121</v>
      </c>
      <c r="C51" s="166" t="s">
        <v>122</v>
      </c>
      <c r="D51" s="166" t="s">
        <v>14</v>
      </c>
      <c r="E51" s="167">
        <v>95133</v>
      </c>
      <c r="F51" s="168">
        <v>597.24497399999996</v>
      </c>
      <c r="G51" s="169">
        <v>2.7375500000000001E-3</v>
      </c>
      <c r="H51" s="168"/>
      <c r="J51" s="14"/>
    </row>
    <row r="52" spans="1:10" x14ac:dyDescent="0.2">
      <c r="A52" s="165">
        <v>46</v>
      </c>
      <c r="B52" s="166" t="s">
        <v>18</v>
      </c>
      <c r="C52" s="166" t="s">
        <v>19</v>
      </c>
      <c r="D52" s="166" t="s">
        <v>20</v>
      </c>
      <c r="E52" s="167">
        <v>66000</v>
      </c>
      <c r="F52" s="168">
        <v>236.94</v>
      </c>
      <c r="G52" s="169">
        <v>1.0860500000000001E-3</v>
      </c>
      <c r="H52" s="168"/>
      <c r="J52" s="14"/>
    </row>
    <row r="53" spans="1:10" x14ac:dyDescent="0.2">
      <c r="A53" s="165">
        <v>47</v>
      </c>
      <c r="B53" s="166" t="s">
        <v>747</v>
      </c>
      <c r="C53" s="166" t="s">
        <v>748</v>
      </c>
      <c r="D53" s="166" t="s">
        <v>110</v>
      </c>
      <c r="E53" s="167">
        <v>14175</v>
      </c>
      <c r="F53" s="168">
        <v>124.81796249999999</v>
      </c>
      <c r="G53" s="169">
        <v>5.7211999999999996E-4</v>
      </c>
      <c r="H53" s="168"/>
      <c r="J53" s="14"/>
    </row>
    <row r="54" spans="1:10" x14ac:dyDescent="0.2">
      <c r="A54" s="163"/>
      <c r="B54" s="163"/>
      <c r="C54" s="164" t="s">
        <v>150</v>
      </c>
      <c r="D54" s="163"/>
      <c r="E54" s="163" t="s">
        <v>151</v>
      </c>
      <c r="F54" s="170">
        <v>142401.05750349999</v>
      </c>
      <c r="G54" s="171">
        <v>0.65271429999999997</v>
      </c>
      <c r="H54" s="168"/>
      <c r="J54" s="14"/>
    </row>
    <row r="55" spans="1:10" x14ac:dyDescent="0.2">
      <c r="A55" s="163"/>
      <c r="B55" s="163"/>
      <c r="C55" s="172"/>
      <c r="D55" s="163"/>
      <c r="E55" s="163"/>
      <c r="F55" s="173"/>
      <c r="G55" s="173"/>
      <c r="H55" s="168"/>
      <c r="J55" s="14"/>
    </row>
    <row r="56" spans="1:10" x14ac:dyDescent="0.2">
      <c r="A56" s="163"/>
      <c r="B56" s="163"/>
      <c r="C56" s="164" t="s">
        <v>152</v>
      </c>
      <c r="D56" s="163"/>
      <c r="E56" s="163"/>
      <c r="F56" s="163"/>
      <c r="G56" s="163"/>
      <c r="H56" s="168"/>
      <c r="J56" s="14"/>
    </row>
    <row r="57" spans="1:10" x14ac:dyDescent="0.2">
      <c r="A57" s="163"/>
      <c r="B57" s="163"/>
      <c r="C57" s="164" t="s">
        <v>150</v>
      </c>
      <c r="D57" s="163"/>
      <c r="E57" s="163" t="s">
        <v>151</v>
      </c>
      <c r="F57" s="174" t="s">
        <v>153</v>
      </c>
      <c r="G57" s="171">
        <v>0</v>
      </c>
      <c r="H57" s="168"/>
      <c r="J57" s="14"/>
    </row>
    <row r="58" spans="1:10" x14ac:dyDescent="0.2">
      <c r="A58" s="163"/>
      <c r="B58" s="163"/>
      <c r="C58" s="172"/>
      <c r="D58" s="163"/>
      <c r="E58" s="163"/>
      <c r="F58" s="173"/>
      <c r="G58" s="173"/>
      <c r="H58" s="168"/>
      <c r="J58" s="14"/>
    </row>
    <row r="59" spans="1:10" x14ac:dyDescent="0.2">
      <c r="A59" s="163"/>
      <c r="B59" s="163"/>
      <c r="C59" s="164" t="s">
        <v>154</v>
      </c>
      <c r="D59" s="163"/>
      <c r="E59" s="163"/>
      <c r="F59" s="163"/>
      <c r="G59" s="163"/>
      <c r="H59" s="168"/>
      <c r="J59" s="14"/>
    </row>
    <row r="60" spans="1:10" x14ac:dyDescent="0.2">
      <c r="A60" s="163"/>
      <c r="B60" s="163"/>
      <c r="C60" s="164" t="s">
        <v>150</v>
      </c>
      <c r="D60" s="163"/>
      <c r="E60" s="163" t="s">
        <v>151</v>
      </c>
      <c r="F60" s="174" t="s">
        <v>153</v>
      </c>
      <c r="G60" s="171">
        <v>0</v>
      </c>
      <c r="H60" s="168"/>
      <c r="J60" s="14"/>
    </row>
    <row r="61" spans="1:10" x14ac:dyDescent="0.2">
      <c r="A61" s="163"/>
      <c r="B61" s="163"/>
      <c r="C61" s="172"/>
      <c r="D61" s="163"/>
      <c r="E61" s="163"/>
      <c r="F61" s="173"/>
      <c r="G61" s="173"/>
      <c r="H61" s="168"/>
      <c r="J61" s="14"/>
    </row>
    <row r="62" spans="1:10" x14ac:dyDescent="0.2">
      <c r="A62" s="163"/>
      <c r="B62" s="163"/>
      <c r="C62" s="164" t="s">
        <v>155</v>
      </c>
      <c r="D62" s="163"/>
      <c r="E62" s="163"/>
      <c r="F62" s="163"/>
      <c r="G62" s="163"/>
      <c r="H62" s="168"/>
      <c r="J62" s="14"/>
    </row>
    <row r="63" spans="1:10" x14ac:dyDescent="0.2">
      <c r="A63" s="163"/>
      <c r="B63" s="163"/>
      <c r="C63" s="164" t="s">
        <v>150</v>
      </c>
      <c r="D63" s="163"/>
      <c r="E63" s="163" t="s">
        <v>151</v>
      </c>
      <c r="F63" s="174" t="s">
        <v>153</v>
      </c>
      <c r="G63" s="171">
        <v>0</v>
      </c>
      <c r="H63" s="168"/>
      <c r="J63" s="14"/>
    </row>
    <row r="64" spans="1:10" x14ac:dyDescent="0.2">
      <c r="A64" s="163"/>
      <c r="B64" s="163"/>
      <c r="C64" s="172"/>
      <c r="D64" s="163"/>
      <c r="E64" s="163"/>
      <c r="F64" s="173"/>
      <c r="G64" s="173"/>
      <c r="H64" s="168"/>
      <c r="J64" s="14"/>
    </row>
    <row r="65" spans="1:10" x14ac:dyDescent="0.2">
      <c r="A65" s="163"/>
      <c r="B65" s="163"/>
      <c r="C65" s="164" t="s">
        <v>156</v>
      </c>
      <c r="D65" s="163"/>
      <c r="E65" s="163"/>
      <c r="F65" s="173"/>
      <c r="G65" s="173"/>
      <c r="H65" s="168"/>
      <c r="J65" s="14"/>
    </row>
    <row r="66" spans="1:10" x14ac:dyDescent="0.2">
      <c r="A66" s="163"/>
      <c r="B66" s="163"/>
      <c r="C66" s="164" t="s">
        <v>150</v>
      </c>
      <c r="D66" s="163"/>
      <c r="E66" s="163" t="s">
        <v>151</v>
      </c>
      <c r="F66" s="174" t="s">
        <v>153</v>
      </c>
      <c r="G66" s="171">
        <v>0</v>
      </c>
      <c r="H66" s="168"/>
      <c r="J66" s="14"/>
    </row>
    <row r="67" spans="1:10" x14ac:dyDescent="0.2">
      <c r="A67" s="163"/>
      <c r="B67" s="163"/>
      <c r="C67" s="172"/>
      <c r="D67" s="163"/>
      <c r="E67" s="163"/>
      <c r="F67" s="173"/>
      <c r="G67" s="173"/>
      <c r="H67" s="168"/>
      <c r="J67" s="14"/>
    </row>
    <row r="68" spans="1:10" x14ac:dyDescent="0.2">
      <c r="A68" s="163"/>
      <c r="B68" s="163"/>
      <c r="C68" s="164" t="s">
        <v>157</v>
      </c>
      <c r="D68" s="163"/>
      <c r="E68" s="163"/>
      <c r="F68" s="173"/>
      <c r="G68" s="173"/>
      <c r="H68" s="168"/>
      <c r="J68" s="14"/>
    </row>
    <row r="69" spans="1:10" x14ac:dyDescent="0.2">
      <c r="A69" s="165">
        <v>1</v>
      </c>
      <c r="B69" s="166"/>
      <c r="C69" s="166" t="s">
        <v>900</v>
      </c>
      <c r="D69" s="166" t="s">
        <v>695</v>
      </c>
      <c r="E69" s="167">
        <v>-14175</v>
      </c>
      <c r="F69" s="168">
        <v>-125.9094375</v>
      </c>
      <c r="G69" s="169">
        <f>F69/$F$140</f>
        <v>-5.7712273194501199E-4</v>
      </c>
      <c r="H69" s="168"/>
      <c r="J69" s="14"/>
    </row>
    <row r="70" spans="1:10" x14ac:dyDescent="0.2">
      <c r="A70" s="165">
        <v>2</v>
      </c>
      <c r="B70" s="166"/>
      <c r="C70" s="166" t="s">
        <v>901</v>
      </c>
      <c r="D70" s="166" t="s">
        <v>695</v>
      </c>
      <c r="E70" s="167">
        <v>-25600</v>
      </c>
      <c r="F70" s="168">
        <v>-362.84160000000003</v>
      </c>
      <c r="G70" s="169">
        <f t="shared" ref="G70:G82" si="0">F70/$F$140</f>
        <v>-1.6631329597934174E-3</v>
      </c>
      <c r="H70" s="168"/>
      <c r="J70" s="14"/>
    </row>
    <row r="71" spans="1:10" x14ac:dyDescent="0.2">
      <c r="A71" s="165">
        <v>3</v>
      </c>
      <c r="B71" s="166"/>
      <c r="C71" s="166" t="s">
        <v>902</v>
      </c>
      <c r="D71" s="166" t="s">
        <v>695</v>
      </c>
      <c r="E71" s="167">
        <v>-23100</v>
      </c>
      <c r="F71" s="168">
        <v>-1323.5838000000001</v>
      </c>
      <c r="G71" s="169">
        <f t="shared" si="0"/>
        <v>-6.0668232166009037E-3</v>
      </c>
      <c r="H71" s="168"/>
      <c r="J71" s="14"/>
    </row>
    <row r="72" spans="1:10" x14ac:dyDescent="0.2">
      <c r="A72" s="165">
        <v>4</v>
      </c>
      <c r="B72" s="166"/>
      <c r="C72" s="166" t="s">
        <v>903</v>
      </c>
      <c r="D72" s="166" t="s">
        <v>695</v>
      </c>
      <c r="E72" s="167">
        <v>-100225</v>
      </c>
      <c r="F72" s="168">
        <v>-1384.0070250000001</v>
      </c>
      <c r="G72" s="169">
        <f t="shared" si="0"/>
        <v>-6.3437811426890747E-3</v>
      </c>
      <c r="H72" s="168"/>
      <c r="J72" s="14"/>
    </row>
    <row r="73" spans="1:10" x14ac:dyDescent="0.2">
      <c r="A73" s="165">
        <v>5</v>
      </c>
      <c r="B73" s="166"/>
      <c r="C73" s="166" t="s">
        <v>904</v>
      </c>
      <c r="D73" s="166" t="s">
        <v>695</v>
      </c>
      <c r="E73" s="167">
        <v>-29100</v>
      </c>
      <c r="F73" s="168">
        <v>-1461.8821499999999</v>
      </c>
      <c r="G73" s="169">
        <f t="shared" si="0"/>
        <v>-6.7007321845087885E-3</v>
      </c>
      <c r="H73" s="168"/>
      <c r="J73" s="14"/>
    </row>
    <row r="74" spans="1:10" x14ac:dyDescent="0.2">
      <c r="A74" s="165">
        <v>6</v>
      </c>
      <c r="B74" s="166"/>
      <c r="C74" s="166" t="s">
        <v>905</v>
      </c>
      <c r="D74" s="166" t="s">
        <v>695</v>
      </c>
      <c r="E74" s="167">
        <v>-62100</v>
      </c>
      <c r="F74" s="168">
        <v>-1477.5142499999999</v>
      </c>
      <c r="G74" s="169">
        <f t="shared" si="0"/>
        <v>-6.7723840037621124E-3</v>
      </c>
      <c r="H74" s="168"/>
      <c r="J74" s="14"/>
    </row>
    <row r="75" spans="1:10" x14ac:dyDescent="0.2">
      <c r="A75" s="165">
        <v>7</v>
      </c>
      <c r="B75" s="166"/>
      <c r="C75" s="166" t="s">
        <v>906</v>
      </c>
      <c r="D75" s="166" t="s">
        <v>695</v>
      </c>
      <c r="E75" s="167">
        <v>-990000</v>
      </c>
      <c r="F75" s="168">
        <v>-1666.17</v>
      </c>
      <c r="G75" s="169">
        <f t="shared" si="0"/>
        <v>-7.6371128437836182E-3</v>
      </c>
      <c r="H75" s="168"/>
      <c r="J75" s="14"/>
    </row>
    <row r="76" spans="1:10" x14ac:dyDescent="0.2">
      <c r="A76" s="165">
        <v>8</v>
      </c>
      <c r="B76" s="166"/>
      <c r="C76" s="166" t="s">
        <v>907</v>
      </c>
      <c r="D76" s="166" t="s">
        <v>695</v>
      </c>
      <c r="E76" s="167">
        <v>-25625</v>
      </c>
      <c r="F76" s="168">
        <v>-1721.8334374999999</v>
      </c>
      <c r="G76" s="169">
        <f t="shared" si="0"/>
        <v>-7.8922536478194579E-3</v>
      </c>
      <c r="H76" s="168"/>
      <c r="J76" s="14"/>
    </row>
    <row r="77" spans="1:10" x14ac:dyDescent="0.2">
      <c r="A77" s="165">
        <v>9</v>
      </c>
      <c r="B77" s="166"/>
      <c r="C77" s="166" t="s">
        <v>908</v>
      </c>
      <c r="D77" s="166" t="s">
        <v>695</v>
      </c>
      <c r="E77" s="167">
        <v>-78750</v>
      </c>
      <c r="F77" s="168">
        <v>-1730.68875</v>
      </c>
      <c r="G77" s="169">
        <f t="shared" si="0"/>
        <v>-7.9328431559905748E-3</v>
      </c>
      <c r="H77" s="168"/>
      <c r="J77" s="14"/>
    </row>
    <row r="78" spans="1:10" x14ac:dyDescent="0.2">
      <c r="A78" s="165">
        <v>10</v>
      </c>
      <c r="B78" s="166"/>
      <c r="C78" s="166" t="s">
        <v>909</v>
      </c>
      <c r="D78" s="166" t="s">
        <v>695</v>
      </c>
      <c r="E78" s="167">
        <v>-70750</v>
      </c>
      <c r="F78" s="168">
        <v>-2038.23675</v>
      </c>
      <c r="G78" s="169">
        <f t="shared" si="0"/>
        <v>-9.3425305113504498E-3</v>
      </c>
      <c r="H78" s="168"/>
      <c r="J78" s="14"/>
    </row>
    <row r="79" spans="1:10" x14ac:dyDescent="0.2">
      <c r="A79" s="165">
        <v>11</v>
      </c>
      <c r="B79" s="166"/>
      <c r="C79" s="166" t="s">
        <v>910</v>
      </c>
      <c r="D79" s="166" t="s">
        <v>695</v>
      </c>
      <c r="E79" s="167">
        <v>-234300</v>
      </c>
      <c r="F79" s="168">
        <v>-3607.6342500000001</v>
      </c>
      <c r="G79" s="169">
        <f t="shared" si="0"/>
        <v>-1.6536073669762796E-2</v>
      </c>
      <c r="H79" s="168"/>
      <c r="J79" s="14"/>
    </row>
    <row r="80" spans="1:10" x14ac:dyDescent="0.2">
      <c r="A80" s="165">
        <v>12</v>
      </c>
      <c r="B80" s="166"/>
      <c r="C80" s="166" t="s">
        <v>911</v>
      </c>
      <c r="D80" s="166" t="s">
        <v>695</v>
      </c>
      <c r="E80" s="167">
        <v>-323750</v>
      </c>
      <c r="F80" s="168">
        <v>-3795.8068750000002</v>
      </c>
      <c r="G80" s="169">
        <f t="shared" si="0"/>
        <v>-1.7398588041787247E-2</v>
      </c>
      <c r="H80" s="168"/>
      <c r="J80" s="14"/>
    </row>
    <row r="81" spans="1:10" x14ac:dyDescent="0.2">
      <c r="A81" s="165">
        <v>13</v>
      </c>
      <c r="B81" s="166"/>
      <c r="C81" s="166" t="s">
        <v>912</v>
      </c>
      <c r="D81" s="166" t="s">
        <v>695</v>
      </c>
      <c r="E81" s="167">
        <v>-151800</v>
      </c>
      <c r="F81" s="168">
        <v>-5574.6273000000001</v>
      </c>
      <c r="G81" s="169">
        <f t="shared" si="0"/>
        <v>-2.5552049161932332E-2</v>
      </c>
      <c r="H81" s="168"/>
      <c r="J81" s="14"/>
    </row>
    <row r="82" spans="1:10" x14ac:dyDescent="0.2">
      <c r="A82" s="165">
        <v>14</v>
      </c>
      <c r="B82" s="166"/>
      <c r="C82" s="166" t="s">
        <v>913</v>
      </c>
      <c r="D82" s="166" t="s">
        <v>695</v>
      </c>
      <c r="E82" s="167">
        <v>-241850</v>
      </c>
      <c r="F82" s="168">
        <v>-6111.9122749999997</v>
      </c>
      <c r="G82" s="169">
        <f t="shared" si="0"/>
        <v>-2.8014766641747992E-2</v>
      </c>
      <c r="H82" s="168"/>
      <c r="J82" s="14"/>
    </row>
    <row r="83" spans="1:10" x14ac:dyDescent="0.2">
      <c r="A83" s="163"/>
      <c r="B83" s="163"/>
      <c r="C83" s="164" t="s">
        <v>150</v>
      </c>
      <c r="D83" s="163"/>
      <c r="E83" s="163" t="s">
        <v>151</v>
      </c>
      <c r="F83" s="170">
        <v>-32382.6479</v>
      </c>
      <c r="G83" s="171">
        <v>-0.14843017</v>
      </c>
      <c r="H83" s="168"/>
      <c r="J83" s="14"/>
    </row>
    <row r="84" spans="1:10" x14ac:dyDescent="0.2">
      <c r="A84" s="163"/>
      <c r="B84" s="163"/>
      <c r="C84" s="172"/>
      <c r="D84" s="163"/>
      <c r="E84" s="163"/>
      <c r="F84" s="173"/>
      <c r="G84" s="173"/>
      <c r="H84" s="168"/>
      <c r="J84" s="14"/>
    </row>
    <row r="85" spans="1:10" x14ac:dyDescent="0.2">
      <c r="A85" s="163"/>
      <c r="B85" s="163"/>
      <c r="C85" s="164" t="s">
        <v>158</v>
      </c>
      <c r="D85" s="163"/>
      <c r="E85" s="163"/>
      <c r="F85" s="170">
        <f>F54</f>
        <v>142401.05750349999</v>
      </c>
      <c r="G85" s="171">
        <f>G54</f>
        <v>0.65271429999999997</v>
      </c>
      <c r="H85" s="168"/>
      <c r="J85" s="14"/>
    </row>
    <row r="86" spans="1:10" x14ac:dyDescent="0.2">
      <c r="A86" s="163"/>
      <c r="B86" s="163"/>
      <c r="C86" s="172"/>
      <c r="D86" s="163"/>
      <c r="E86" s="163"/>
      <c r="F86" s="173"/>
      <c r="G86" s="173"/>
      <c r="H86" s="168"/>
      <c r="J86" s="14"/>
    </row>
    <row r="87" spans="1:10" x14ac:dyDescent="0.2">
      <c r="A87" s="163"/>
      <c r="B87" s="163"/>
      <c r="C87" s="164" t="s">
        <v>159</v>
      </c>
      <c r="D87" s="163"/>
      <c r="E87" s="163"/>
      <c r="F87" s="173"/>
      <c r="G87" s="173"/>
      <c r="H87" s="168"/>
      <c r="J87" s="14"/>
    </row>
    <row r="88" spans="1:10" x14ac:dyDescent="0.2">
      <c r="A88" s="163"/>
      <c r="B88" s="163"/>
      <c r="C88" s="164" t="s">
        <v>8</v>
      </c>
      <c r="D88" s="163"/>
      <c r="E88" s="163"/>
      <c r="F88" s="173"/>
      <c r="G88" s="173"/>
      <c r="H88" s="168"/>
      <c r="J88" s="14"/>
    </row>
    <row r="89" spans="1:10" x14ac:dyDescent="0.2">
      <c r="A89" s="163"/>
      <c r="B89" s="163"/>
      <c r="C89" s="164" t="s">
        <v>150</v>
      </c>
      <c r="D89" s="163"/>
      <c r="E89" s="163" t="s">
        <v>151</v>
      </c>
      <c r="F89" s="174" t="s">
        <v>153</v>
      </c>
      <c r="G89" s="171">
        <v>0</v>
      </c>
      <c r="H89" s="168"/>
      <c r="J89" s="14"/>
    </row>
    <row r="90" spans="1:10" x14ac:dyDescent="0.2">
      <c r="A90" s="163"/>
      <c r="B90" s="163"/>
      <c r="C90" s="172"/>
      <c r="D90" s="163"/>
      <c r="E90" s="163"/>
      <c r="F90" s="173"/>
      <c r="G90" s="173"/>
      <c r="H90" s="168"/>
      <c r="J90" s="14"/>
    </row>
    <row r="91" spans="1:10" x14ac:dyDescent="0.2">
      <c r="A91" s="163"/>
      <c r="B91" s="163"/>
      <c r="C91" s="164" t="s">
        <v>160</v>
      </c>
      <c r="D91" s="163"/>
      <c r="E91" s="163"/>
      <c r="F91" s="163"/>
      <c r="G91" s="163"/>
      <c r="H91" s="168"/>
      <c r="J91" s="14"/>
    </row>
    <row r="92" spans="1:10" x14ac:dyDescent="0.2">
      <c r="A92" s="163"/>
      <c r="B92" s="163"/>
      <c r="C92" s="164" t="s">
        <v>150</v>
      </c>
      <c r="D92" s="163"/>
      <c r="E92" s="163" t="s">
        <v>151</v>
      </c>
      <c r="F92" s="174" t="s">
        <v>153</v>
      </c>
      <c r="G92" s="171">
        <v>0</v>
      </c>
      <c r="H92" s="168"/>
      <c r="J92" s="14"/>
    </row>
    <row r="93" spans="1:10" x14ac:dyDescent="0.2">
      <c r="A93" s="163"/>
      <c r="B93" s="163"/>
      <c r="C93" s="172"/>
      <c r="D93" s="163"/>
      <c r="E93" s="163"/>
      <c r="F93" s="173"/>
      <c r="G93" s="173"/>
      <c r="H93" s="168"/>
      <c r="J93" s="14"/>
    </row>
    <row r="94" spans="1:10" x14ac:dyDescent="0.2">
      <c r="A94" s="163"/>
      <c r="B94" s="163"/>
      <c r="C94" s="164" t="s">
        <v>161</v>
      </c>
      <c r="D94" s="163"/>
      <c r="E94" s="163"/>
      <c r="F94" s="163"/>
      <c r="G94" s="163"/>
      <c r="H94" s="168"/>
      <c r="J94" s="14"/>
    </row>
    <row r="95" spans="1:10" ht="25.5" x14ac:dyDescent="0.2">
      <c r="A95" s="165">
        <v>1</v>
      </c>
      <c r="B95" s="166" t="s">
        <v>663</v>
      </c>
      <c r="C95" s="166" t="s">
        <v>995</v>
      </c>
      <c r="D95" s="166" t="s">
        <v>660</v>
      </c>
      <c r="E95" s="167">
        <v>10500000</v>
      </c>
      <c r="F95" s="168">
        <v>10592.295</v>
      </c>
      <c r="G95" s="169">
        <v>4.8551200000000003E-2</v>
      </c>
      <c r="H95" s="168">
        <v>7.1771000000000003</v>
      </c>
      <c r="J95" s="14"/>
    </row>
    <row r="96" spans="1:10" x14ac:dyDescent="0.2">
      <c r="A96" s="165">
        <v>2</v>
      </c>
      <c r="B96" s="166" t="s">
        <v>696</v>
      </c>
      <c r="C96" s="166" t="s">
        <v>994</v>
      </c>
      <c r="D96" s="166" t="s">
        <v>660</v>
      </c>
      <c r="E96" s="167">
        <v>5500000</v>
      </c>
      <c r="F96" s="168">
        <v>5535.0294999999996</v>
      </c>
      <c r="G96" s="169">
        <v>2.5370549999999999E-2</v>
      </c>
      <c r="H96" s="168">
        <v>7.1581000000000001</v>
      </c>
      <c r="J96" s="14"/>
    </row>
    <row r="97" spans="1:10" x14ac:dyDescent="0.2">
      <c r="A97" s="165">
        <v>3</v>
      </c>
      <c r="B97" s="166" t="s">
        <v>708</v>
      </c>
      <c r="C97" s="166" t="s">
        <v>996</v>
      </c>
      <c r="D97" s="166" t="s">
        <v>660</v>
      </c>
      <c r="E97" s="167">
        <v>3000000</v>
      </c>
      <c r="F97" s="168">
        <v>3040.473</v>
      </c>
      <c r="G97" s="169">
        <v>1.393641E-2</v>
      </c>
      <c r="H97" s="168">
        <v>7.1794000000000002</v>
      </c>
      <c r="J97" s="14"/>
    </row>
    <row r="98" spans="1:10" x14ac:dyDescent="0.2">
      <c r="A98" s="165">
        <v>4</v>
      </c>
      <c r="B98" s="166" t="s">
        <v>658</v>
      </c>
      <c r="C98" s="166" t="s">
        <v>997</v>
      </c>
      <c r="D98" s="166" t="s">
        <v>660</v>
      </c>
      <c r="E98" s="167">
        <v>3000000</v>
      </c>
      <c r="F98" s="168">
        <v>3026.9520000000002</v>
      </c>
      <c r="G98" s="169">
        <v>1.387444E-2</v>
      </c>
      <c r="H98" s="168">
        <v>7.1675000000000004</v>
      </c>
      <c r="J98" s="14"/>
    </row>
    <row r="99" spans="1:10" x14ac:dyDescent="0.2">
      <c r="A99" s="163"/>
      <c r="B99" s="163"/>
      <c r="C99" s="164" t="s">
        <v>150</v>
      </c>
      <c r="D99" s="163"/>
      <c r="E99" s="163" t="s">
        <v>151</v>
      </c>
      <c r="F99" s="170">
        <v>22194.749500000002</v>
      </c>
      <c r="G99" s="171">
        <v>0.10173260000000001</v>
      </c>
      <c r="H99" s="168"/>
      <c r="J99" s="14"/>
    </row>
    <row r="100" spans="1:10" x14ac:dyDescent="0.2">
      <c r="A100" s="163"/>
      <c r="B100" s="163"/>
      <c r="C100" s="172"/>
      <c r="D100" s="163"/>
      <c r="E100" s="163"/>
      <c r="F100" s="173"/>
      <c r="G100" s="173"/>
      <c r="H100" s="168"/>
      <c r="J100" s="14"/>
    </row>
    <row r="101" spans="1:10" x14ac:dyDescent="0.2">
      <c r="A101" s="163"/>
      <c r="B101" s="163"/>
      <c r="C101" s="164" t="s">
        <v>162</v>
      </c>
      <c r="D101" s="163"/>
      <c r="E101" s="163"/>
      <c r="F101" s="173"/>
      <c r="G101" s="173"/>
      <c r="H101" s="168"/>
      <c r="J101" s="14"/>
    </row>
    <row r="102" spans="1:10" x14ac:dyDescent="0.2">
      <c r="A102" s="163"/>
      <c r="B102" s="163"/>
      <c r="C102" s="164" t="s">
        <v>150</v>
      </c>
      <c r="D102" s="163"/>
      <c r="E102" s="163" t="s">
        <v>151</v>
      </c>
      <c r="F102" s="174" t="s">
        <v>153</v>
      </c>
      <c r="G102" s="171">
        <v>0</v>
      </c>
      <c r="H102" s="168"/>
      <c r="J102" s="14"/>
    </row>
    <row r="103" spans="1:10" x14ac:dyDescent="0.2">
      <c r="A103" s="163"/>
      <c r="B103" s="163"/>
      <c r="C103" s="172"/>
      <c r="D103" s="163"/>
      <c r="E103" s="163"/>
      <c r="F103" s="173"/>
      <c r="G103" s="173"/>
      <c r="H103" s="168"/>
      <c r="J103" s="14"/>
    </row>
    <row r="104" spans="1:10" x14ac:dyDescent="0.2">
      <c r="A104" s="163"/>
      <c r="B104" s="163"/>
      <c r="C104" s="164" t="s">
        <v>163</v>
      </c>
      <c r="D104" s="163"/>
      <c r="E104" s="163"/>
      <c r="F104" s="170">
        <v>22194.749500000002</v>
      </c>
      <c r="G104" s="171">
        <v>0.10173260000000001</v>
      </c>
      <c r="H104" s="168"/>
      <c r="J104" s="14"/>
    </row>
    <row r="105" spans="1:10" x14ac:dyDescent="0.2">
      <c r="A105" s="163"/>
      <c r="B105" s="163"/>
      <c r="C105" s="172"/>
      <c r="D105" s="163"/>
      <c r="E105" s="163"/>
      <c r="F105" s="173"/>
      <c r="G105" s="173"/>
      <c r="H105" s="168"/>
      <c r="J105" s="14"/>
    </row>
    <row r="106" spans="1:10" x14ac:dyDescent="0.2">
      <c r="A106" s="163"/>
      <c r="B106" s="163"/>
      <c r="C106" s="164" t="s">
        <v>164</v>
      </c>
      <c r="D106" s="163"/>
      <c r="E106" s="163"/>
      <c r="F106" s="173"/>
      <c r="G106" s="173"/>
      <c r="H106" s="168"/>
      <c r="J106" s="14"/>
    </row>
    <row r="107" spans="1:10" x14ac:dyDescent="0.2">
      <c r="A107" s="163"/>
      <c r="B107" s="163"/>
      <c r="C107" s="164" t="s">
        <v>165</v>
      </c>
      <c r="D107" s="163"/>
      <c r="E107" s="163"/>
      <c r="F107" s="173"/>
      <c r="G107" s="173"/>
      <c r="H107" s="168"/>
      <c r="J107" s="14"/>
    </row>
    <row r="108" spans="1:10" x14ac:dyDescent="0.2">
      <c r="A108" s="163"/>
      <c r="B108" s="163"/>
      <c r="C108" s="164" t="s">
        <v>150</v>
      </c>
      <c r="D108" s="163"/>
      <c r="E108" s="163" t="s">
        <v>151</v>
      </c>
      <c r="F108" s="174" t="s">
        <v>153</v>
      </c>
      <c r="G108" s="171">
        <v>0</v>
      </c>
      <c r="H108" s="168"/>
      <c r="J108" s="14"/>
    </row>
    <row r="109" spans="1:10" x14ac:dyDescent="0.2">
      <c r="A109" s="163"/>
      <c r="B109" s="163"/>
      <c r="C109" s="172"/>
      <c r="D109" s="163"/>
      <c r="E109" s="163"/>
      <c r="F109" s="173"/>
      <c r="G109" s="173"/>
      <c r="H109" s="168"/>
      <c r="J109" s="14"/>
    </row>
    <row r="110" spans="1:10" x14ac:dyDescent="0.2">
      <c r="A110" s="163"/>
      <c r="B110" s="163"/>
      <c r="C110" s="164" t="s">
        <v>166</v>
      </c>
      <c r="D110" s="163"/>
      <c r="E110" s="163"/>
      <c r="F110" s="173"/>
      <c r="G110" s="173"/>
      <c r="H110" s="168"/>
      <c r="J110" s="14"/>
    </row>
    <row r="111" spans="1:10" x14ac:dyDescent="0.2">
      <c r="A111" s="163"/>
      <c r="B111" s="163"/>
      <c r="C111" s="164" t="s">
        <v>150</v>
      </c>
      <c r="D111" s="163"/>
      <c r="E111" s="163" t="s">
        <v>151</v>
      </c>
      <c r="F111" s="174" t="s">
        <v>153</v>
      </c>
      <c r="G111" s="171">
        <v>0</v>
      </c>
      <c r="H111" s="168"/>
      <c r="J111" s="14"/>
    </row>
    <row r="112" spans="1:10" x14ac:dyDescent="0.2">
      <c r="A112" s="163"/>
      <c r="B112" s="163"/>
      <c r="C112" s="172"/>
      <c r="D112" s="163"/>
      <c r="E112" s="163"/>
      <c r="F112" s="173"/>
      <c r="G112" s="173"/>
      <c r="H112" s="168"/>
      <c r="J112" s="14"/>
    </row>
    <row r="113" spans="1:10" x14ac:dyDescent="0.2">
      <c r="A113" s="163"/>
      <c r="B113" s="163"/>
      <c r="C113" s="164" t="s">
        <v>167</v>
      </c>
      <c r="D113" s="163"/>
      <c r="E113" s="163"/>
      <c r="F113" s="173"/>
      <c r="G113" s="173"/>
      <c r="H113" s="168"/>
      <c r="J113" s="14"/>
    </row>
    <row r="114" spans="1:10" x14ac:dyDescent="0.2">
      <c r="A114" s="163"/>
      <c r="B114" s="163"/>
      <c r="C114" s="164" t="s">
        <v>150</v>
      </c>
      <c r="D114" s="163"/>
      <c r="E114" s="163" t="s">
        <v>151</v>
      </c>
      <c r="F114" s="174" t="s">
        <v>153</v>
      </c>
      <c r="G114" s="171">
        <v>0</v>
      </c>
      <c r="H114" s="168"/>
      <c r="J114" s="14"/>
    </row>
    <row r="115" spans="1:10" x14ac:dyDescent="0.2">
      <c r="A115" s="163"/>
      <c r="B115" s="163"/>
      <c r="C115" s="172"/>
      <c r="D115" s="163"/>
      <c r="E115" s="163"/>
      <c r="F115" s="173"/>
      <c r="G115" s="173"/>
      <c r="H115" s="168"/>
      <c r="J115" s="14"/>
    </row>
    <row r="116" spans="1:10" x14ac:dyDescent="0.2">
      <c r="A116" s="163"/>
      <c r="B116" s="163"/>
      <c r="C116" s="164" t="s">
        <v>168</v>
      </c>
      <c r="D116" s="163"/>
      <c r="E116" s="163"/>
      <c r="F116" s="173"/>
      <c r="G116" s="173"/>
      <c r="H116" s="168"/>
      <c r="J116" s="14"/>
    </row>
    <row r="117" spans="1:10" x14ac:dyDescent="0.2">
      <c r="A117" s="165">
        <v>1</v>
      </c>
      <c r="B117" s="166"/>
      <c r="C117" s="166" t="s">
        <v>169</v>
      </c>
      <c r="D117" s="166"/>
      <c r="E117" s="175"/>
      <c r="F117" s="168">
        <v>3645.2987484979999</v>
      </c>
      <c r="G117" s="169">
        <v>1.6708710000000002E-2</v>
      </c>
      <c r="H117" s="176">
        <v>6.6416448321270405</v>
      </c>
      <c r="J117" s="14"/>
    </row>
    <row r="118" spans="1:10" x14ac:dyDescent="0.2">
      <c r="A118" s="163"/>
      <c r="B118" s="163"/>
      <c r="C118" s="164" t="s">
        <v>150</v>
      </c>
      <c r="D118" s="163"/>
      <c r="E118" s="163" t="s">
        <v>151</v>
      </c>
      <c r="F118" s="170">
        <v>3645.2987484979999</v>
      </c>
      <c r="G118" s="171">
        <v>1.6708710000000002E-2</v>
      </c>
      <c r="H118" s="168"/>
      <c r="J118" s="14"/>
    </row>
    <row r="119" spans="1:10" x14ac:dyDescent="0.2">
      <c r="A119" s="163"/>
      <c r="B119" s="163"/>
      <c r="C119" s="172"/>
      <c r="D119" s="163"/>
      <c r="E119" s="163"/>
      <c r="F119" s="173"/>
      <c r="G119" s="173"/>
      <c r="H119" s="168"/>
      <c r="J119" s="14"/>
    </row>
    <row r="120" spans="1:10" x14ac:dyDescent="0.2">
      <c r="A120" s="163"/>
      <c r="B120" s="163"/>
      <c r="C120" s="164" t="s">
        <v>170</v>
      </c>
      <c r="D120" s="163"/>
      <c r="E120" s="163"/>
      <c r="F120" s="170">
        <v>3645.2987484979999</v>
      </c>
      <c r="G120" s="171">
        <v>1.6708710000000002E-2</v>
      </c>
      <c r="H120" s="168"/>
      <c r="J120" s="14"/>
    </row>
    <row r="121" spans="1:10" x14ac:dyDescent="0.2">
      <c r="A121" s="163"/>
      <c r="B121" s="163"/>
      <c r="C121" s="173"/>
      <c r="D121" s="163"/>
      <c r="E121" s="163"/>
      <c r="F121" s="163"/>
      <c r="G121" s="163"/>
      <c r="H121" s="168"/>
      <c r="J121" s="14"/>
    </row>
    <row r="122" spans="1:10" x14ac:dyDescent="0.2">
      <c r="A122" s="163"/>
      <c r="B122" s="163"/>
      <c r="C122" s="164" t="s">
        <v>171</v>
      </c>
      <c r="D122" s="163"/>
      <c r="E122" s="163"/>
      <c r="F122" s="163"/>
      <c r="G122" s="163"/>
      <c r="H122" s="168"/>
      <c r="J122" s="14"/>
    </row>
    <row r="123" spans="1:10" x14ac:dyDescent="0.2">
      <c r="A123" s="163"/>
      <c r="B123" s="163"/>
      <c r="C123" s="164" t="s">
        <v>172</v>
      </c>
      <c r="D123" s="163"/>
      <c r="E123" s="163"/>
      <c r="F123" s="163"/>
      <c r="G123" s="163"/>
      <c r="H123" s="168"/>
      <c r="J123" s="14"/>
    </row>
    <row r="124" spans="1:10" x14ac:dyDescent="0.2">
      <c r="A124" s="165">
        <v>1</v>
      </c>
      <c r="B124" s="166" t="s">
        <v>853</v>
      </c>
      <c r="C124" s="166" t="s">
        <v>854</v>
      </c>
      <c r="D124" s="166"/>
      <c r="E124" s="177">
        <v>28185000</v>
      </c>
      <c r="F124" s="168">
        <v>17274.586500000001</v>
      </c>
      <c r="G124" s="169">
        <v>7.9180379999999995E-2</v>
      </c>
      <c r="H124" s="168"/>
      <c r="J124" s="14"/>
    </row>
    <row r="125" spans="1:10" x14ac:dyDescent="0.2">
      <c r="A125" s="165">
        <v>2</v>
      </c>
      <c r="B125" s="166" t="s">
        <v>855</v>
      </c>
      <c r="C125" s="166" t="s">
        <v>856</v>
      </c>
      <c r="D125" s="166"/>
      <c r="E125" s="177">
        <v>23475000</v>
      </c>
      <c r="F125" s="168">
        <v>14817.42</v>
      </c>
      <c r="G125" s="169">
        <v>6.7917630000000007E-2</v>
      </c>
      <c r="H125" s="168"/>
      <c r="J125" s="14"/>
    </row>
    <row r="126" spans="1:10" x14ac:dyDescent="0.2">
      <c r="A126" s="165">
        <v>3</v>
      </c>
      <c r="B126" s="166" t="s">
        <v>857</v>
      </c>
      <c r="C126" s="166" t="s">
        <v>858</v>
      </c>
      <c r="D126" s="166"/>
      <c r="E126" s="177">
        <v>13600000</v>
      </c>
      <c r="F126" s="168">
        <v>8592.48</v>
      </c>
      <c r="G126" s="169">
        <v>3.9384780000000001E-2</v>
      </c>
      <c r="H126" s="168"/>
      <c r="J126" s="14"/>
    </row>
    <row r="127" spans="1:10" ht="25.5" x14ac:dyDescent="0.2">
      <c r="A127" s="165">
        <v>4</v>
      </c>
      <c r="B127" s="166" t="s">
        <v>859</v>
      </c>
      <c r="C127" s="166" t="s">
        <v>860</v>
      </c>
      <c r="D127" s="166"/>
      <c r="E127" s="177">
        <v>13907178</v>
      </c>
      <c r="F127" s="168">
        <v>8566.8216479999992</v>
      </c>
      <c r="G127" s="169">
        <v>3.9267169999999997E-2</v>
      </c>
      <c r="H127" s="168"/>
      <c r="J127" s="14"/>
    </row>
    <row r="128" spans="1:10" x14ac:dyDescent="0.2">
      <c r="A128" s="165">
        <v>5</v>
      </c>
      <c r="B128" s="166" t="s">
        <v>861</v>
      </c>
      <c r="C128" s="166" t="s">
        <v>862</v>
      </c>
      <c r="D128" s="166"/>
      <c r="E128" s="177">
        <v>648000</v>
      </c>
      <c r="F128" s="168">
        <v>464.4864</v>
      </c>
      <c r="G128" s="169">
        <v>2.12904E-3</v>
      </c>
      <c r="H128" s="168"/>
      <c r="J128" s="14"/>
    </row>
    <row r="129" spans="1:10" x14ac:dyDescent="0.2">
      <c r="A129" s="163"/>
      <c r="B129" s="163"/>
      <c r="C129" s="164" t="s">
        <v>150</v>
      </c>
      <c r="D129" s="163"/>
      <c r="E129" s="163" t="s">
        <v>151</v>
      </c>
      <c r="F129" s="170">
        <v>49715.794547999998</v>
      </c>
      <c r="G129" s="171">
        <v>0.227879</v>
      </c>
      <c r="H129" s="168"/>
      <c r="J129" s="14"/>
    </row>
    <row r="130" spans="1:10" x14ac:dyDescent="0.2">
      <c r="A130" s="163"/>
      <c r="B130" s="163"/>
      <c r="C130" s="172"/>
      <c r="D130" s="163"/>
      <c r="E130" s="163"/>
      <c r="F130" s="173"/>
      <c r="G130" s="173"/>
      <c r="H130" s="168"/>
      <c r="J130" s="14"/>
    </row>
    <row r="131" spans="1:10" x14ac:dyDescent="0.2">
      <c r="A131" s="163"/>
      <c r="B131" s="163"/>
      <c r="C131" s="164" t="s">
        <v>175</v>
      </c>
      <c r="D131" s="163"/>
      <c r="E131" s="163"/>
      <c r="F131" s="163"/>
      <c r="G131" s="163"/>
      <c r="H131" s="168"/>
      <c r="J131" s="14"/>
    </row>
    <row r="132" spans="1:10" x14ac:dyDescent="0.2">
      <c r="A132" s="163"/>
      <c r="B132" s="163"/>
      <c r="C132" s="164" t="s">
        <v>176</v>
      </c>
      <c r="D132" s="163"/>
      <c r="E132" s="163"/>
      <c r="F132" s="163"/>
      <c r="G132" s="163"/>
      <c r="H132" s="168"/>
      <c r="J132" s="14"/>
    </row>
    <row r="133" spans="1:10" x14ac:dyDescent="0.2">
      <c r="A133" s="163"/>
      <c r="B133" s="163"/>
      <c r="C133" s="164" t="s">
        <v>150</v>
      </c>
      <c r="D133" s="163"/>
      <c r="E133" s="163" t="s">
        <v>151</v>
      </c>
      <c r="F133" s="174" t="s">
        <v>153</v>
      </c>
      <c r="G133" s="171">
        <v>0</v>
      </c>
      <c r="H133" s="168"/>
      <c r="J133" s="14"/>
    </row>
    <row r="134" spans="1:10" x14ac:dyDescent="0.2">
      <c r="A134" s="163"/>
      <c r="B134" s="163"/>
      <c r="C134" s="172"/>
      <c r="D134" s="163"/>
      <c r="E134" s="163"/>
      <c r="F134" s="173"/>
      <c r="G134" s="173"/>
      <c r="H134" s="168"/>
      <c r="J134" s="14"/>
    </row>
    <row r="135" spans="1:10" ht="25.5" x14ac:dyDescent="0.2">
      <c r="A135" s="163"/>
      <c r="B135" s="163"/>
      <c r="C135" s="164" t="s">
        <v>177</v>
      </c>
      <c r="D135" s="163"/>
      <c r="E135" s="163"/>
      <c r="F135" s="173"/>
      <c r="G135" s="173"/>
      <c r="H135" s="168"/>
      <c r="J135" s="14"/>
    </row>
    <row r="136" spans="1:10" x14ac:dyDescent="0.2">
      <c r="A136" s="163"/>
      <c r="B136" s="163"/>
      <c r="C136" s="164" t="s">
        <v>150</v>
      </c>
      <c r="D136" s="163"/>
      <c r="E136" s="163" t="s">
        <v>151</v>
      </c>
      <c r="F136" s="174" t="s">
        <v>153</v>
      </c>
      <c r="G136" s="171">
        <v>0</v>
      </c>
      <c r="H136" s="168"/>
      <c r="J136" s="14"/>
    </row>
    <row r="137" spans="1:10" x14ac:dyDescent="0.2">
      <c r="A137" s="163"/>
      <c r="B137" s="163"/>
      <c r="C137" s="172"/>
      <c r="D137" s="163"/>
      <c r="E137" s="163"/>
      <c r="F137" s="173"/>
      <c r="G137" s="173"/>
      <c r="H137" s="168"/>
      <c r="J137" s="14"/>
    </row>
    <row r="138" spans="1:10" x14ac:dyDescent="0.2">
      <c r="A138" s="175"/>
      <c r="B138" s="166"/>
      <c r="C138" s="166" t="s">
        <v>700</v>
      </c>
      <c r="D138" s="166"/>
      <c r="E138" s="175"/>
      <c r="F138" s="168">
        <v>-57.492212299999998</v>
      </c>
      <c r="G138" s="169">
        <v>-2.6352E-4</v>
      </c>
      <c r="H138" s="168"/>
      <c r="J138" s="14"/>
    </row>
    <row r="139" spans="1:10" x14ac:dyDescent="0.2">
      <c r="A139" s="175"/>
      <c r="B139" s="166"/>
      <c r="C139" s="166" t="s">
        <v>1185</v>
      </c>
      <c r="D139" s="166"/>
      <c r="E139" s="175"/>
      <c r="F139" s="168">
        <f>32650.76385985-32382.6479</f>
        <v>268.11595985000167</v>
      </c>
      <c r="G139" s="169">
        <f>F139/F140</f>
        <v>1.2289453300646516E-3</v>
      </c>
      <c r="H139" s="168"/>
      <c r="J139" s="14"/>
    </row>
    <row r="140" spans="1:10" x14ac:dyDescent="0.2">
      <c r="A140" s="172"/>
      <c r="B140" s="172"/>
      <c r="C140" s="164" t="s">
        <v>179</v>
      </c>
      <c r="D140" s="173"/>
      <c r="E140" s="173"/>
      <c r="F140" s="170">
        <f>F85+F104+F120+F129+F138+F139</f>
        <v>218167.52404754798</v>
      </c>
      <c r="G140" s="178">
        <f>G85+G104+G120+G129+G138+G139</f>
        <v>1.0000000353300647</v>
      </c>
      <c r="H140" s="168"/>
      <c r="J140" s="14"/>
    </row>
    <row r="141" spans="1:10" ht="14.1" customHeight="1" x14ac:dyDescent="0.2">
      <c r="A141" s="13"/>
      <c r="B141" s="13"/>
      <c r="C141" s="13"/>
      <c r="D141" s="179"/>
      <c r="E141" s="179"/>
      <c r="F141" s="179"/>
      <c r="G141" s="179"/>
      <c r="J141" s="14"/>
    </row>
    <row r="142" spans="1:10" ht="12.75" customHeight="1" x14ac:dyDescent="0.2">
      <c r="A142" s="13"/>
      <c r="B142" s="270" t="s">
        <v>869</v>
      </c>
      <c r="C142" s="270"/>
      <c r="D142" s="270"/>
      <c r="E142" s="270"/>
      <c r="F142" s="270"/>
      <c r="G142" s="270"/>
      <c r="H142" s="270"/>
      <c r="J142" s="14"/>
    </row>
    <row r="143" spans="1:10" ht="14.1" customHeight="1" x14ac:dyDescent="0.2">
      <c r="A143" s="13"/>
      <c r="B143" s="270" t="s">
        <v>870</v>
      </c>
      <c r="C143" s="270"/>
      <c r="D143" s="270"/>
      <c r="E143" s="270"/>
      <c r="F143" s="270"/>
      <c r="G143" s="270"/>
      <c r="H143" s="270"/>
      <c r="J143" s="14"/>
    </row>
    <row r="144" spans="1:10" ht="17.100000000000001" customHeight="1" x14ac:dyDescent="0.2">
      <c r="A144" s="13"/>
      <c r="B144" s="270" t="s">
        <v>871</v>
      </c>
      <c r="C144" s="270"/>
      <c r="D144" s="270"/>
      <c r="E144" s="270"/>
      <c r="F144" s="270"/>
      <c r="G144" s="270"/>
      <c r="H144" s="270"/>
      <c r="J144" s="14"/>
    </row>
    <row r="145" spans="1:17" s="16" customFormat="1" ht="66.75" customHeight="1" x14ac:dyDescent="0.25">
      <c r="A145" s="15"/>
      <c r="B145" s="271" t="s">
        <v>872</v>
      </c>
      <c r="C145" s="271"/>
      <c r="D145" s="271"/>
      <c r="E145" s="271"/>
      <c r="F145" s="271"/>
      <c r="G145" s="271"/>
      <c r="H145" s="271"/>
      <c r="I145"/>
      <c r="J145" s="14"/>
      <c r="K145"/>
      <c r="L145"/>
      <c r="M145"/>
      <c r="N145"/>
      <c r="O145"/>
      <c r="P145"/>
      <c r="Q145"/>
    </row>
    <row r="146" spans="1:17" ht="12.75" customHeight="1" x14ac:dyDescent="0.2">
      <c r="A146" s="13"/>
      <c r="B146" s="270" t="s">
        <v>873</v>
      </c>
      <c r="C146" s="270"/>
      <c r="D146" s="270"/>
      <c r="E146" s="270"/>
      <c r="F146" s="270"/>
      <c r="G146" s="270"/>
      <c r="H146" s="270"/>
      <c r="J146" s="14"/>
    </row>
    <row r="147" spans="1:17" ht="14.1" customHeight="1" x14ac:dyDescent="0.2">
      <c r="A147" s="13"/>
      <c r="B147" s="13"/>
      <c r="C147" s="13"/>
      <c r="D147" s="179"/>
      <c r="E147" s="179"/>
      <c r="F147" s="179"/>
      <c r="G147" s="179"/>
      <c r="J147" s="14"/>
    </row>
    <row r="148" spans="1:17" ht="14.1" customHeight="1" x14ac:dyDescent="0.2">
      <c r="A148" s="13"/>
      <c r="B148" s="279" t="s">
        <v>180</v>
      </c>
      <c r="C148" s="280"/>
      <c r="D148" s="281"/>
      <c r="E148" s="188"/>
      <c r="F148" s="179"/>
      <c r="G148" s="179"/>
      <c r="J148" s="14"/>
    </row>
    <row r="149" spans="1:17" ht="29.1" customHeight="1" x14ac:dyDescent="0.2">
      <c r="A149" s="13"/>
      <c r="B149" s="265" t="s">
        <v>181</v>
      </c>
      <c r="C149" s="266"/>
      <c r="D149" s="180" t="s">
        <v>182</v>
      </c>
      <c r="E149" s="188"/>
      <c r="F149" s="179"/>
      <c r="G149" s="179"/>
      <c r="J149" s="14"/>
    </row>
    <row r="150" spans="1:17" ht="17.100000000000001" customHeight="1" x14ac:dyDescent="0.2">
      <c r="A150" s="13"/>
      <c r="B150" s="265" t="s">
        <v>183</v>
      </c>
      <c r="C150" s="266"/>
      <c r="D150" s="180" t="s">
        <v>182</v>
      </c>
      <c r="E150" s="188"/>
      <c r="F150" s="179"/>
      <c r="G150" s="179"/>
      <c r="J150" s="14"/>
    </row>
    <row r="151" spans="1:17" ht="17.100000000000001" customHeight="1" x14ac:dyDescent="0.2">
      <c r="A151" s="13"/>
      <c r="B151" s="265" t="s">
        <v>184</v>
      </c>
      <c r="C151" s="266"/>
      <c r="D151" s="181" t="s">
        <v>151</v>
      </c>
      <c r="E151" s="188"/>
      <c r="F151" s="179"/>
      <c r="G151" s="179"/>
      <c r="J151" s="14"/>
    </row>
    <row r="152" spans="1:17" x14ac:dyDescent="0.2">
      <c r="A152" s="17"/>
      <c r="B152" s="18" t="s">
        <v>151</v>
      </c>
      <c r="C152" s="18" t="s">
        <v>874</v>
      </c>
      <c r="D152" s="18" t="s">
        <v>185</v>
      </c>
      <c r="E152" s="17"/>
      <c r="F152" s="17"/>
      <c r="G152" s="17"/>
      <c r="H152" s="17"/>
      <c r="J152" s="14"/>
    </row>
    <row r="153" spans="1:17" ht="18" customHeight="1" x14ac:dyDescent="0.2">
      <c r="A153" s="17"/>
      <c r="B153" s="182" t="s">
        <v>186</v>
      </c>
      <c r="C153" s="18" t="s">
        <v>187</v>
      </c>
      <c r="D153" s="18" t="s">
        <v>188</v>
      </c>
      <c r="E153" s="17"/>
      <c r="F153" s="17"/>
      <c r="G153" s="17"/>
      <c r="J153" s="14"/>
    </row>
    <row r="154" spans="1:17" ht="17.100000000000001" customHeight="1" x14ac:dyDescent="0.2">
      <c r="A154" s="17"/>
      <c r="B154" s="183" t="s">
        <v>189</v>
      </c>
      <c r="C154" s="184">
        <v>10.7456</v>
      </c>
      <c r="D154" s="184">
        <v>10.7919</v>
      </c>
      <c r="E154" s="17"/>
      <c r="F154" s="159"/>
      <c r="G154" s="189"/>
      <c r="J154" s="14"/>
    </row>
    <row r="155" spans="1:17" ht="17.100000000000001" customHeight="1" x14ac:dyDescent="0.2">
      <c r="A155" s="17"/>
      <c r="B155" s="183" t="s">
        <v>875</v>
      </c>
      <c r="C155" s="184">
        <v>10.7456</v>
      </c>
      <c r="D155" s="184">
        <v>10.7919</v>
      </c>
      <c r="E155" s="17"/>
      <c r="F155" s="159"/>
      <c r="G155" s="189"/>
      <c r="J155" s="14"/>
    </row>
    <row r="156" spans="1:17" ht="17.100000000000001" customHeight="1" x14ac:dyDescent="0.2">
      <c r="A156" s="17"/>
      <c r="B156" s="183" t="s">
        <v>191</v>
      </c>
      <c r="C156" s="184">
        <v>10.6968</v>
      </c>
      <c r="D156" s="184">
        <v>10.7272</v>
      </c>
      <c r="E156" s="17"/>
      <c r="F156" s="159"/>
      <c r="G156" s="189"/>
      <c r="J156" s="14"/>
    </row>
    <row r="157" spans="1:17" ht="17.100000000000001" customHeight="1" x14ac:dyDescent="0.2">
      <c r="A157" s="17"/>
      <c r="B157" s="183" t="s">
        <v>876</v>
      </c>
      <c r="C157" s="184">
        <v>10.6968</v>
      </c>
      <c r="D157" s="184">
        <v>10.7272</v>
      </c>
      <c r="E157" s="17"/>
      <c r="F157" s="159"/>
      <c r="G157" s="189"/>
      <c r="J157" s="14"/>
    </row>
    <row r="158" spans="1:17" ht="14.1" customHeight="1" x14ac:dyDescent="0.2">
      <c r="A158" s="17"/>
      <c r="B158" s="17"/>
      <c r="C158" s="17"/>
      <c r="D158" s="17"/>
      <c r="E158" s="17"/>
      <c r="F158" s="17"/>
      <c r="G158" s="17"/>
      <c r="J158" s="14"/>
    </row>
    <row r="159" spans="1:17" ht="17.100000000000001" customHeight="1" x14ac:dyDescent="0.2">
      <c r="A159" s="17"/>
      <c r="B159" s="265" t="s">
        <v>877</v>
      </c>
      <c r="C159" s="266"/>
      <c r="D159" s="180" t="s">
        <v>182</v>
      </c>
      <c r="E159" s="17"/>
      <c r="F159" s="17"/>
      <c r="G159" s="17"/>
      <c r="J159" s="14"/>
    </row>
    <row r="160" spans="1:17" ht="14.1" customHeight="1" x14ac:dyDescent="0.2">
      <c r="A160" s="17"/>
      <c r="B160" s="159"/>
      <c r="C160" s="159"/>
      <c r="D160" s="17"/>
      <c r="E160" s="17"/>
      <c r="F160" s="17"/>
      <c r="G160" s="17"/>
      <c r="J160" s="14"/>
    </row>
    <row r="161" spans="1:10" ht="29.1" customHeight="1" x14ac:dyDescent="0.2">
      <c r="A161" s="17"/>
      <c r="B161" s="265" t="s">
        <v>194</v>
      </c>
      <c r="C161" s="266"/>
      <c r="D161" s="180" t="s">
        <v>988</v>
      </c>
      <c r="E161" s="190"/>
      <c r="F161" s="17"/>
      <c r="G161" s="17"/>
      <c r="J161" s="14"/>
    </row>
    <row r="162" spans="1:10" ht="29.1" customHeight="1" x14ac:dyDescent="0.2">
      <c r="A162" s="17"/>
      <c r="B162" s="265" t="s">
        <v>195</v>
      </c>
      <c r="C162" s="266"/>
      <c r="D162" s="180" t="s">
        <v>182</v>
      </c>
      <c r="E162" s="190"/>
      <c r="F162" s="17"/>
      <c r="G162" s="17"/>
      <c r="J162" s="14"/>
    </row>
    <row r="163" spans="1:10" ht="17.100000000000001" customHeight="1" x14ac:dyDescent="0.2">
      <c r="A163" s="17"/>
      <c r="B163" s="265" t="s">
        <v>196</v>
      </c>
      <c r="C163" s="266"/>
      <c r="D163" s="180" t="s">
        <v>182</v>
      </c>
      <c r="E163" s="190"/>
      <c r="F163" s="17"/>
      <c r="G163" s="17"/>
      <c r="J163" s="14"/>
    </row>
    <row r="164" spans="1:10" ht="17.100000000000001" customHeight="1" x14ac:dyDescent="0.2">
      <c r="A164" s="17"/>
      <c r="B164" s="265" t="s">
        <v>197</v>
      </c>
      <c r="C164" s="266"/>
      <c r="D164" s="185">
        <v>1.5091085580131072</v>
      </c>
      <c r="E164" s="17"/>
      <c r="F164" s="159"/>
      <c r="G164" s="189"/>
      <c r="J164" s="14"/>
    </row>
    <row r="165" spans="1:10" x14ac:dyDescent="0.2">
      <c r="J165" s="14"/>
    </row>
    <row r="166" spans="1:10" x14ac:dyDescent="0.2">
      <c r="B166" s="294" t="s">
        <v>971</v>
      </c>
      <c r="C166" s="295"/>
      <c r="D166" s="296"/>
      <c r="J166" s="14"/>
    </row>
    <row r="167" spans="1:10" ht="38.25" x14ac:dyDescent="0.2">
      <c r="B167" s="297" t="s">
        <v>972</v>
      </c>
      <c r="C167" s="297"/>
      <c r="D167" s="220" t="s">
        <v>852</v>
      </c>
      <c r="J167" s="14"/>
    </row>
    <row r="168" spans="1:10" x14ac:dyDescent="0.2">
      <c r="B168" s="297" t="s">
        <v>973</v>
      </c>
      <c r="C168" s="297"/>
      <c r="D168" s="227"/>
    </row>
    <row r="169" spans="1:10" x14ac:dyDescent="0.2">
      <c r="B169" s="298"/>
      <c r="C169" s="299"/>
      <c r="D169" s="221"/>
    </row>
    <row r="170" spans="1:10" x14ac:dyDescent="0.2">
      <c r="B170" s="297" t="s">
        <v>974</v>
      </c>
      <c r="C170" s="297"/>
      <c r="D170" s="222">
        <v>7.1046348253808329</v>
      </c>
    </row>
    <row r="171" spans="1:10" x14ac:dyDescent="0.2">
      <c r="B171" s="298"/>
      <c r="C171" s="299"/>
      <c r="D171" s="221"/>
    </row>
    <row r="172" spans="1:10" x14ac:dyDescent="0.2">
      <c r="B172" s="297" t="s">
        <v>975</v>
      </c>
      <c r="C172" s="297"/>
      <c r="D172" s="222">
        <v>3.0316031537722101</v>
      </c>
    </row>
    <row r="173" spans="1:10" x14ac:dyDescent="0.2">
      <c r="B173" s="297" t="s">
        <v>976</v>
      </c>
      <c r="C173" s="297"/>
      <c r="D173" s="222">
        <v>3.6476034902418419</v>
      </c>
    </row>
    <row r="174" spans="1:10" x14ac:dyDescent="0.2">
      <c r="B174" s="298"/>
      <c r="C174" s="299"/>
      <c r="D174" s="221"/>
    </row>
    <row r="175" spans="1:10" x14ac:dyDescent="0.2">
      <c r="B175" s="297" t="s">
        <v>977</v>
      </c>
      <c r="C175" s="297"/>
      <c r="D175" s="224" t="s">
        <v>981</v>
      </c>
    </row>
    <row r="176" spans="1:10" x14ac:dyDescent="0.2">
      <c r="B176" s="298" t="s">
        <v>978</v>
      </c>
      <c r="C176" s="300"/>
      <c r="D176" s="299"/>
    </row>
  </sheetData>
  <mergeCells count="28">
    <mergeCell ref="B176:D176"/>
    <mergeCell ref="B171:C171"/>
    <mergeCell ref="B172:C172"/>
    <mergeCell ref="B173:C173"/>
    <mergeCell ref="B174:C174"/>
    <mergeCell ref="B175:C175"/>
    <mergeCell ref="B166:D166"/>
    <mergeCell ref="B167:C167"/>
    <mergeCell ref="B168:C168"/>
    <mergeCell ref="B169:C169"/>
    <mergeCell ref="B170:C170"/>
    <mergeCell ref="A1:H1"/>
    <mergeCell ref="A2:H2"/>
    <mergeCell ref="A3:H3"/>
    <mergeCell ref="B150:C150"/>
    <mergeCell ref="B151:C151"/>
    <mergeCell ref="B148:D148"/>
    <mergeCell ref="B149:C149"/>
    <mergeCell ref="B142:H142"/>
    <mergeCell ref="B143:H143"/>
    <mergeCell ref="B144:H144"/>
    <mergeCell ref="B145:H145"/>
    <mergeCell ref="B146:H146"/>
    <mergeCell ref="B164:C164"/>
    <mergeCell ref="B159:C159"/>
    <mergeCell ref="B161:C161"/>
    <mergeCell ref="B162:C162"/>
    <mergeCell ref="B163:C163"/>
  </mergeCells>
  <hyperlinks>
    <hyperlink ref="I1" location="Index!B30" display="Index" xr:uid="{17CF6618-0D71-4B3D-A756-8F71C87505C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30594-9EF8-46FE-A87C-B552F97442E5}">
  <dimension ref="B1:L213"/>
  <sheetViews>
    <sheetView workbookViewId="0">
      <selection activeCell="B115" sqref="B115"/>
    </sheetView>
  </sheetViews>
  <sheetFormatPr defaultRowHeight="13.5" x14ac:dyDescent="0.25"/>
  <cols>
    <col min="1" max="1" width="6.5703125" style="78" customWidth="1"/>
    <col min="2" max="2" width="42" style="78" customWidth="1"/>
    <col min="3" max="3" width="54.7109375" style="78" customWidth="1"/>
    <col min="4" max="4" width="17.28515625" style="78" bestFit="1" customWidth="1"/>
    <col min="5" max="5" width="20.140625" style="78" bestFit="1" customWidth="1"/>
    <col min="6" max="6" width="16.5703125" style="78" customWidth="1"/>
    <col min="7" max="7" width="18.7109375" style="78" bestFit="1" customWidth="1"/>
    <col min="8" max="8" width="17.5703125" style="78" customWidth="1"/>
    <col min="9" max="9" width="15.5703125" style="78" bestFit="1" customWidth="1"/>
    <col min="10" max="10" width="13.5703125" style="78" customWidth="1"/>
    <col min="11" max="11" width="20.5703125" style="78" customWidth="1"/>
    <col min="12" max="12" width="12.42578125" style="78" bestFit="1" customWidth="1"/>
    <col min="13" max="256" width="9.140625" style="78"/>
    <col min="257" max="257" width="23" style="78" customWidth="1"/>
    <col min="258" max="258" width="42" style="78" customWidth="1"/>
    <col min="259" max="259" width="54.7109375" style="78" customWidth="1"/>
    <col min="260" max="260" width="17.28515625" style="78" bestFit="1" customWidth="1"/>
    <col min="261" max="261" width="20.140625" style="78" bestFit="1" customWidth="1"/>
    <col min="262" max="262" width="16.5703125" style="78" customWidth="1"/>
    <col min="263" max="263" width="18.7109375" style="78" bestFit="1" customWidth="1"/>
    <col min="264" max="264" width="17.5703125" style="78" customWidth="1"/>
    <col min="265" max="265" width="15.5703125" style="78" bestFit="1" customWidth="1"/>
    <col min="266" max="266" width="13.5703125" style="78" customWidth="1"/>
    <col min="267" max="267" width="20.5703125" style="78" customWidth="1"/>
    <col min="268" max="268" width="12.42578125" style="78" bestFit="1" customWidth="1"/>
    <col min="269" max="512" width="9.140625" style="78"/>
    <col min="513" max="513" width="23" style="78" customWidth="1"/>
    <col min="514" max="514" width="42" style="78" customWidth="1"/>
    <col min="515" max="515" width="54.7109375" style="78" customWidth="1"/>
    <col min="516" max="516" width="17.28515625" style="78" bestFit="1" customWidth="1"/>
    <col min="517" max="517" width="20.140625" style="78" bestFit="1" customWidth="1"/>
    <col min="518" max="518" width="16.5703125" style="78" customWidth="1"/>
    <col min="519" max="519" width="18.7109375" style="78" bestFit="1" customWidth="1"/>
    <col min="520" max="520" width="17.5703125" style="78" customWidth="1"/>
    <col min="521" max="521" width="15.5703125" style="78" bestFit="1" customWidth="1"/>
    <col min="522" max="522" width="13.5703125" style="78" customWidth="1"/>
    <col min="523" max="523" width="20.5703125" style="78" customWidth="1"/>
    <col min="524" max="524" width="12.42578125" style="78" bestFit="1" customWidth="1"/>
    <col min="525" max="768" width="9.140625" style="78"/>
    <col min="769" max="769" width="23" style="78" customWidth="1"/>
    <col min="770" max="770" width="42" style="78" customWidth="1"/>
    <col min="771" max="771" width="54.7109375" style="78" customWidth="1"/>
    <col min="772" max="772" width="17.28515625" style="78" bestFit="1" customWidth="1"/>
    <col min="773" max="773" width="20.140625" style="78" bestFit="1" customWidth="1"/>
    <col min="774" max="774" width="16.5703125" style="78" customWidth="1"/>
    <col min="775" max="775" width="18.7109375" style="78" bestFit="1" customWidth="1"/>
    <col min="776" max="776" width="17.5703125" style="78" customWidth="1"/>
    <col min="777" max="777" width="15.5703125" style="78" bestFit="1" customWidth="1"/>
    <col min="778" max="778" width="13.5703125" style="78" customWidth="1"/>
    <col min="779" max="779" width="20.5703125" style="78" customWidth="1"/>
    <col min="780" max="780" width="12.42578125" style="78" bestFit="1" customWidth="1"/>
    <col min="781" max="1024" width="9.140625" style="78"/>
    <col min="1025" max="1025" width="23" style="78" customWidth="1"/>
    <col min="1026" max="1026" width="42" style="78" customWidth="1"/>
    <col min="1027" max="1027" width="54.7109375" style="78" customWidth="1"/>
    <col min="1028" max="1028" width="17.28515625" style="78" bestFit="1" customWidth="1"/>
    <col min="1029" max="1029" width="20.140625" style="78" bestFit="1" customWidth="1"/>
    <col min="1030" max="1030" width="16.5703125" style="78" customWidth="1"/>
    <col min="1031" max="1031" width="18.7109375" style="78" bestFit="1" customWidth="1"/>
    <col min="1032" max="1032" width="17.5703125" style="78" customWidth="1"/>
    <col min="1033" max="1033" width="15.5703125" style="78" bestFit="1" customWidth="1"/>
    <col min="1034" max="1034" width="13.5703125" style="78" customWidth="1"/>
    <col min="1035" max="1035" width="20.5703125" style="78" customWidth="1"/>
    <col min="1036" max="1036" width="12.42578125" style="78" bestFit="1" customWidth="1"/>
    <col min="1037" max="1280" width="9.140625" style="78"/>
    <col min="1281" max="1281" width="23" style="78" customWidth="1"/>
    <col min="1282" max="1282" width="42" style="78" customWidth="1"/>
    <col min="1283" max="1283" width="54.7109375" style="78" customWidth="1"/>
    <col min="1284" max="1284" width="17.28515625" style="78" bestFit="1" customWidth="1"/>
    <col min="1285" max="1285" width="20.140625" style="78" bestFit="1" customWidth="1"/>
    <col min="1286" max="1286" width="16.5703125" style="78" customWidth="1"/>
    <col min="1287" max="1287" width="18.7109375" style="78" bestFit="1" customWidth="1"/>
    <col min="1288" max="1288" width="17.5703125" style="78" customWidth="1"/>
    <col min="1289" max="1289" width="15.5703125" style="78" bestFit="1" customWidth="1"/>
    <col min="1290" max="1290" width="13.5703125" style="78" customWidth="1"/>
    <col min="1291" max="1291" width="20.5703125" style="78" customWidth="1"/>
    <col min="1292" max="1292" width="12.42578125" style="78" bestFit="1" customWidth="1"/>
    <col min="1293" max="1536" width="9.140625" style="78"/>
    <col min="1537" max="1537" width="23" style="78" customWidth="1"/>
    <col min="1538" max="1538" width="42" style="78" customWidth="1"/>
    <col min="1539" max="1539" width="54.7109375" style="78" customWidth="1"/>
    <col min="1540" max="1540" width="17.28515625" style="78" bestFit="1" customWidth="1"/>
    <col min="1541" max="1541" width="20.140625" style="78" bestFit="1" customWidth="1"/>
    <col min="1542" max="1542" width="16.5703125" style="78" customWidth="1"/>
    <col min="1543" max="1543" width="18.7109375" style="78" bestFit="1" customWidth="1"/>
    <col min="1544" max="1544" width="17.5703125" style="78" customWidth="1"/>
    <col min="1545" max="1545" width="15.5703125" style="78" bestFit="1" customWidth="1"/>
    <col min="1546" max="1546" width="13.5703125" style="78" customWidth="1"/>
    <col min="1547" max="1547" width="20.5703125" style="78" customWidth="1"/>
    <col min="1548" max="1548" width="12.42578125" style="78" bestFit="1" customWidth="1"/>
    <col min="1549" max="1792" width="9.140625" style="78"/>
    <col min="1793" max="1793" width="23" style="78" customWidth="1"/>
    <col min="1794" max="1794" width="42" style="78" customWidth="1"/>
    <col min="1795" max="1795" width="54.7109375" style="78" customWidth="1"/>
    <col min="1796" max="1796" width="17.28515625" style="78" bestFit="1" customWidth="1"/>
    <col min="1797" max="1797" width="20.140625" style="78" bestFit="1" customWidth="1"/>
    <col min="1798" max="1798" width="16.5703125" style="78" customWidth="1"/>
    <col min="1799" max="1799" width="18.7109375" style="78" bestFit="1" customWidth="1"/>
    <col min="1800" max="1800" width="17.5703125" style="78" customWidth="1"/>
    <col min="1801" max="1801" width="15.5703125" style="78" bestFit="1" customWidth="1"/>
    <col min="1802" max="1802" width="13.5703125" style="78" customWidth="1"/>
    <col min="1803" max="1803" width="20.5703125" style="78" customWidth="1"/>
    <col min="1804" max="1804" width="12.42578125" style="78" bestFit="1" customWidth="1"/>
    <col min="1805" max="2048" width="9.140625" style="78"/>
    <col min="2049" max="2049" width="23" style="78" customWidth="1"/>
    <col min="2050" max="2050" width="42" style="78" customWidth="1"/>
    <col min="2051" max="2051" width="54.7109375" style="78" customWidth="1"/>
    <col min="2052" max="2052" width="17.28515625" style="78" bestFit="1" customWidth="1"/>
    <col min="2053" max="2053" width="20.140625" style="78" bestFit="1" customWidth="1"/>
    <col min="2054" max="2054" width="16.5703125" style="78" customWidth="1"/>
    <col min="2055" max="2055" width="18.7109375" style="78" bestFit="1" customWidth="1"/>
    <col min="2056" max="2056" width="17.5703125" style="78" customWidth="1"/>
    <col min="2057" max="2057" width="15.5703125" style="78" bestFit="1" customWidth="1"/>
    <col min="2058" max="2058" width="13.5703125" style="78" customWidth="1"/>
    <col min="2059" max="2059" width="20.5703125" style="78" customWidth="1"/>
    <col min="2060" max="2060" width="12.42578125" style="78" bestFit="1" customWidth="1"/>
    <col min="2061" max="2304" width="9.140625" style="78"/>
    <col min="2305" max="2305" width="23" style="78" customWidth="1"/>
    <col min="2306" max="2306" width="42" style="78" customWidth="1"/>
    <col min="2307" max="2307" width="54.7109375" style="78" customWidth="1"/>
    <col min="2308" max="2308" width="17.28515625" style="78" bestFit="1" customWidth="1"/>
    <col min="2309" max="2309" width="20.140625" style="78" bestFit="1" customWidth="1"/>
    <col min="2310" max="2310" width="16.5703125" style="78" customWidth="1"/>
    <col min="2311" max="2311" width="18.7109375" style="78" bestFit="1" customWidth="1"/>
    <col min="2312" max="2312" width="17.5703125" style="78" customWidth="1"/>
    <col min="2313" max="2313" width="15.5703125" style="78" bestFit="1" customWidth="1"/>
    <col min="2314" max="2314" width="13.5703125" style="78" customWidth="1"/>
    <col min="2315" max="2315" width="20.5703125" style="78" customWidth="1"/>
    <col min="2316" max="2316" width="12.42578125" style="78" bestFit="1" customWidth="1"/>
    <col min="2317" max="2560" width="9.140625" style="78"/>
    <col min="2561" max="2561" width="23" style="78" customWidth="1"/>
    <col min="2562" max="2562" width="42" style="78" customWidth="1"/>
    <col min="2563" max="2563" width="54.7109375" style="78" customWidth="1"/>
    <col min="2564" max="2564" width="17.28515625" style="78" bestFit="1" customWidth="1"/>
    <col min="2565" max="2565" width="20.140625" style="78" bestFit="1" customWidth="1"/>
    <col min="2566" max="2566" width="16.5703125" style="78" customWidth="1"/>
    <col min="2567" max="2567" width="18.7109375" style="78" bestFit="1" customWidth="1"/>
    <col min="2568" max="2568" width="17.5703125" style="78" customWidth="1"/>
    <col min="2569" max="2569" width="15.5703125" style="78" bestFit="1" customWidth="1"/>
    <col min="2570" max="2570" width="13.5703125" style="78" customWidth="1"/>
    <col min="2571" max="2571" width="20.5703125" style="78" customWidth="1"/>
    <col min="2572" max="2572" width="12.42578125" style="78" bestFit="1" customWidth="1"/>
    <col min="2573" max="2816" width="9.140625" style="78"/>
    <col min="2817" max="2817" width="23" style="78" customWidth="1"/>
    <col min="2818" max="2818" width="42" style="78" customWidth="1"/>
    <col min="2819" max="2819" width="54.7109375" style="78" customWidth="1"/>
    <col min="2820" max="2820" width="17.28515625" style="78" bestFit="1" customWidth="1"/>
    <col min="2821" max="2821" width="20.140625" style="78" bestFit="1" customWidth="1"/>
    <col min="2822" max="2822" width="16.5703125" style="78" customWidth="1"/>
    <col min="2823" max="2823" width="18.7109375" style="78" bestFit="1" customWidth="1"/>
    <col min="2824" max="2824" width="17.5703125" style="78" customWidth="1"/>
    <col min="2825" max="2825" width="15.5703125" style="78" bestFit="1" customWidth="1"/>
    <col min="2826" max="2826" width="13.5703125" style="78" customWidth="1"/>
    <col min="2827" max="2827" width="20.5703125" style="78" customWidth="1"/>
    <col min="2828" max="2828" width="12.42578125" style="78" bestFit="1" customWidth="1"/>
    <col min="2829" max="3072" width="9.140625" style="78"/>
    <col min="3073" max="3073" width="23" style="78" customWidth="1"/>
    <col min="3074" max="3074" width="42" style="78" customWidth="1"/>
    <col min="3075" max="3075" width="54.7109375" style="78" customWidth="1"/>
    <col min="3076" max="3076" width="17.28515625" style="78" bestFit="1" customWidth="1"/>
    <col min="3077" max="3077" width="20.140625" style="78" bestFit="1" customWidth="1"/>
    <col min="3078" max="3078" width="16.5703125" style="78" customWidth="1"/>
    <col min="3079" max="3079" width="18.7109375" style="78" bestFit="1" customWidth="1"/>
    <col min="3080" max="3080" width="17.5703125" style="78" customWidth="1"/>
    <col min="3081" max="3081" width="15.5703125" style="78" bestFit="1" customWidth="1"/>
    <col min="3082" max="3082" width="13.5703125" style="78" customWidth="1"/>
    <col min="3083" max="3083" width="20.5703125" style="78" customWidth="1"/>
    <col min="3084" max="3084" width="12.42578125" style="78" bestFit="1" customWidth="1"/>
    <col min="3085" max="3328" width="9.140625" style="78"/>
    <col min="3329" max="3329" width="23" style="78" customWidth="1"/>
    <col min="3330" max="3330" width="42" style="78" customWidth="1"/>
    <col min="3331" max="3331" width="54.7109375" style="78" customWidth="1"/>
    <col min="3332" max="3332" width="17.28515625" style="78" bestFit="1" customWidth="1"/>
    <col min="3333" max="3333" width="20.140625" style="78" bestFit="1" customWidth="1"/>
    <col min="3334" max="3334" width="16.5703125" style="78" customWidth="1"/>
    <col min="3335" max="3335" width="18.7109375" style="78" bestFit="1" customWidth="1"/>
    <col min="3336" max="3336" width="17.5703125" style="78" customWidth="1"/>
    <col min="3337" max="3337" width="15.5703125" style="78" bestFit="1" customWidth="1"/>
    <col min="3338" max="3338" width="13.5703125" style="78" customWidth="1"/>
    <col min="3339" max="3339" width="20.5703125" style="78" customWidth="1"/>
    <col min="3340" max="3340" width="12.42578125" style="78" bestFit="1" customWidth="1"/>
    <col min="3341" max="3584" width="9.140625" style="78"/>
    <col min="3585" max="3585" width="23" style="78" customWidth="1"/>
    <col min="3586" max="3586" width="42" style="78" customWidth="1"/>
    <col min="3587" max="3587" width="54.7109375" style="78" customWidth="1"/>
    <col min="3588" max="3588" width="17.28515625" style="78" bestFit="1" customWidth="1"/>
    <col min="3589" max="3589" width="20.140625" style="78" bestFit="1" customWidth="1"/>
    <col min="3590" max="3590" width="16.5703125" style="78" customWidth="1"/>
    <col min="3591" max="3591" width="18.7109375" style="78" bestFit="1" customWidth="1"/>
    <col min="3592" max="3592" width="17.5703125" style="78" customWidth="1"/>
    <col min="3593" max="3593" width="15.5703125" style="78" bestFit="1" customWidth="1"/>
    <col min="3594" max="3594" width="13.5703125" style="78" customWidth="1"/>
    <col min="3595" max="3595" width="20.5703125" style="78" customWidth="1"/>
    <col min="3596" max="3596" width="12.42578125" style="78" bestFit="1" customWidth="1"/>
    <col min="3597" max="3840" width="9.140625" style="78"/>
    <col min="3841" max="3841" width="23" style="78" customWidth="1"/>
    <col min="3842" max="3842" width="42" style="78" customWidth="1"/>
    <col min="3843" max="3843" width="54.7109375" style="78" customWidth="1"/>
    <col min="3844" max="3844" width="17.28515625" style="78" bestFit="1" customWidth="1"/>
    <col min="3845" max="3845" width="20.140625" style="78" bestFit="1" customWidth="1"/>
    <col min="3846" max="3846" width="16.5703125" style="78" customWidth="1"/>
    <col min="3847" max="3847" width="18.7109375" style="78" bestFit="1" customWidth="1"/>
    <col min="3848" max="3848" width="17.5703125" style="78" customWidth="1"/>
    <col min="3849" max="3849" width="15.5703125" style="78" bestFit="1" customWidth="1"/>
    <col min="3850" max="3850" width="13.5703125" style="78" customWidth="1"/>
    <col min="3851" max="3851" width="20.5703125" style="78" customWidth="1"/>
    <col min="3852" max="3852" width="12.42578125" style="78" bestFit="1" customWidth="1"/>
    <col min="3853" max="4096" width="9.140625" style="78"/>
    <col min="4097" max="4097" width="23" style="78" customWidth="1"/>
    <col min="4098" max="4098" width="42" style="78" customWidth="1"/>
    <col min="4099" max="4099" width="54.7109375" style="78" customWidth="1"/>
    <col min="4100" max="4100" width="17.28515625" style="78" bestFit="1" customWidth="1"/>
    <col min="4101" max="4101" width="20.140625" style="78" bestFit="1" customWidth="1"/>
    <col min="4102" max="4102" width="16.5703125" style="78" customWidth="1"/>
    <col min="4103" max="4103" width="18.7109375" style="78" bestFit="1" customWidth="1"/>
    <col min="4104" max="4104" width="17.5703125" style="78" customWidth="1"/>
    <col min="4105" max="4105" width="15.5703125" style="78" bestFit="1" customWidth="1"/>
    <col min="4106" max="4106" width="13.5703125" style="78" customWidth="1"/>
    <col min="4107" max="4107" width="20.5703125" style="78" customWidth="1"/>
    <col min="4108" max="4108" width="12.42578125" style="78" bestFit="1" customWidth="1"/>
    <col min="4109" max="4352" width="9.140625" style="78"/>
    <col min="4353" max="4353" width="23" style="78" customWidth="1"/>
    <col min="4354" max="4354" width="42" style="78" customWidth="1"/>
    <col min="4355" max="4355" width="54.7109375" style="78" customWidth="1"/>
    <col min="4356" max="4356" width="17.28515625" style="78" bestFit="1" customWidth="1"/>
    <col min="4357" max="4357" width="20.140625" style="78" bestFit="1" customWidth="1"/>
    <col min="4358" max="4358" width="16.5703125" style="78" customWidth="1"/>
    <col min="4359" max="4359" width="18.7109375" style="78" bestFit="1" customWidth="1"/>
    <col min="4360" max="4360" width="17.5703125" style="78" customWidth="1"/>
    <col min="4361" max="4361" width="15.5703125" style="78" bestFit="1" customWidth="1"/>
    <col min="4362" max="4362" width="13.5703125" style="78" customWidth="1"/>
    <col min="4363" max="4363" width="20.5703125" style="78" customWidth="1"/>
    <col min="4364" max="4364" width="12.42578125" style="78" bestFit="1" customWidth="1"/>
    <col min="4365" max="4608" width="9.140625" style="78"/>
    <col min="4609" max="4609" width="23" style="78" customWidth="1"/>
    <col min="4610" max="4610" width="42" style="78" customWidth="1"/>
    <col min="4611" max="4611" width="54.7109375" style="78" customWidth="1"/>
    <col min="4612" max="4612" width="17.28515625" style="78" bestFit="1" customWidth="1"/>
    <col min="4613" max="4613" width="20.140625" style="78" bestFit="1" customWidth="1"/>
    <col min="4614" max="4614" width="16.5703125" style="78" customWidth="1"/>
    <col min="4615" max="4615" width="18.7109375" style="78" bestFit="1" customWidth="1"/>
    <col min="4616" max="4616" width="17.5703125" style="78" customWidth="1"/>
    <col min="4617" max="4617" width="15.5703125" style="78" bestFit="1" customWidth="1"/>
    <col min="4618" max="4618" width="13.5703125" style="78" customWidth="1"/>
    <col min="4619" max="4619" width="20.5703125" style="78" customWidth="1"/>
    <col min="4620" max="4620" width="12.42578125" style="78" bestFit="1" customWidth="1"/>
    <col min="4621" max="4864" width="9.140625" style="78"/>
    <col min="4865" max="4865" width="23" style="78" customWidth="1"/>
    <col min="4866" max="4866" width="42" style="78" customWidth="1"/>
    <col min="4867" max="4867" width="54.7109375" style="78" customWidth="1"/>
    <col min="4868" max="4868" width="17.28515625" style="78" bestFit="1" customWidth="1"/>
    <col min="4869" max="4869" width="20.140625" style="78" bestFit="1" customWidth="1"/>
    <col min="4870" max="4870" width="16.5703125" style="78" customWidth="1"/>
    <col min="4871" max="4871" width="18.7109375" style="78" bestFit="1" customWidth="1"/>
    <col min="4872" max="4872" width="17.5703125" style="78" customWidth="1"/>
    <col min="4873" max="4873" width="15.5703125" style="78" bestFit="1" customWidth="1"/>
    <col min="4874" max="4874" width="13.5703125" style="78" customWidth="1"/>
    <col min="4875" max="4875" width="20.5703125" style="78" customWidth="1"/>
    <col min="4876" max="4876" width="12.42578125" style="78" bestFit="1" customWidth="1"/>
    <col min="4877" max="5120" width="9.140625" style="78"/>
    <col min="5121" max="5121" width="23" style="78" customWidth="1"/>
    <col min="5122" max="5122" width="42" style="78" customWidth="1"/>
    <col min="5123" max="5123" width="54.7109375" style="78" customWidth="1"/>
    <col min="5124" max="5124" width="17.28515625" style="78" bestFit="1" customWidth="1"/>
    <col min="5125" max="5125" width="20.140625" style="78" bestFit="1" customWidth="1"/>
    <col min="5126" max="5126" width="16.5703125" style="78" customWidth="1"/>
    <col min="5127" max="5127" width="18.7109375" style="78" bestFit="1" customWidth="1"/>
    <col min="5128" max="5128" width="17.5703125" style="78" customWidth="1"/>
    <col min="5129" max="5129" width="15.5703125" style="78" bestFit="1" customWidth="1"/>
    <col min="5130" max="5130" width="13.5703125" style="78" customWidth="1"/>
    <col min="5131" max="5131" width="20.5703125" style="78" customWidth="1"/>
    <col min="5132" max="5132" width="12.42578125" style="78" bestFit="1" customWidth="1"/>
    <col min="5133" max="5376" width="9.140625" style="78"/>
    <col min="5377" max="5377" width="23" style="78" customWidth="1"/>
    <col min="5378" max="5378" width="42" style="78" customWidth="1"/>
    <col min="5379" max="5379" width="54.7109375" style="78" customWidth="1"/>
    <col min="5380" max="5380" width="17.28515625" style="78" bestFit="1" customWidth="1"/>
    <col min="5381" max="5381" width="20.140625" style="78" bestFit="1" customWidth="1"/>
    <col min="5382" max="5382" width="16.5703125" style="78" customWidth="1"/>
    <col min="5383" max="5383" width="18.7109375" style="78" bestFit="1" customWidth="1"/>
    <col min="5384" max="5384" width="17.5703125" style="78" customWidth="1"/>
    <col min="5385" max="5385" width="15.5703125" style="78" bestFit="1" customWidth="1"/>
    <col min="5386" max="5386" width="13.5703125" style="78" customWidth="1"/>
    <col min="5387" max="5387" width="20.5703125" style="78" customWidth="1"/>
    <col min="5388" max="5388" width="12.42578125" style="78" bestFit="1" customWidth="1"/>
    <col min="5389" max="5632" width="9.140625" style="78"/>
    <col min="5633" max="5633" width="23" style="78" customWidth="1"/>
    <col min="5634" max="5634" width="42" style="78" customWidth="1"/>
    <col min="5635" max="5635" width="54.7109375" style="78" customWidth="1"/>
    <col min="5636" max="5636" width="17.28515625" style="78" bestFit="1" customWidth="1"/>
    <col min="5637" max="5637" width="20.140625" style="78" bestFit="1" customWidth="1"/>
    <col min="5638" max="5638" width="16.5703125" style="78" customWidth="1"/>
    <col min="5639" max="5639" width="18.7109375" style="78" bestFit="1" customWidth="1"/>
    <col min="5640" max="5640" width="17.5703125" style="78" customWidth="1"/>
    <col min="5641" max="5641" width="15.5703125" style="78" bestFit="1" customWidth="1"/>
    <col min="5642" max="5642" width="13.5703125" style="78" customWidth="1"/>
    <col min="5643" max="5643" width="20.5703125" style="78" customWidth="1"/>
    <col min="5644" max="5644" width="12.42578125" style="78" bestFit="1" customWidth="1"/>
    <col min="5645" max="5888" width="9.140625" style="78"/>
    <col min="5889" max="5889" width="23" style="78" customWidth="1"/>
    <col min="5890" max="5890" width="42" style="78" customWidth="1"/>
    <col min="5891" max="5891" width="54.7109375" style="78" customWidth="1"/>
    <col min="5892" max="5892" width="17.28515625" style="78" bestFit="1" customWidth="1"/>
    <col min="5893" max="5893" width="20.140625" style="78" bestFit="1" customWidth="1"/>
    <col min="5894" max="5894" width="16.5703125" style="78" customWidth="1"/>
    <col min="5895" max="5895" width="18.7109375" style="78" bestFit="1" customWidth="1"/>
    <col min="5896" max="5896" width="17.5703125" style="78" customWidth="1"/>
    <col min="5897" max="5897" width="15.5703125" style="78" bestFit="1" customWidth="1"/>
    <col min="5898" max="5898" width="13.5703125" style="78" customWidth="1"/>
    <col min="5899" max="5899" width="20.5703125" style="78" customWidth="1"/>
    <col min="5900" max="5900" width="12.42578125" style="78" bestFit="1" customWidth="1"/>
    <col min="5901" max="6144" width="9.140625" style="78"/>
    <col min="6145" max="6145" width="23" style="78" customWidth="1"/>
    <col min="6146" max="6146" width="42" style="78" customWidth="1"/>
    <col min="6147" max="6147" width="54.7109375" style="78" customWidth="1"/>
    <col min="6148" max="6148" width="17.28515625" style="78" bestFit="1" customWidth="1"/>
    <col min="6149" max="6149" width="20.140625" style="78" bestFit="1" customWidth="1"/>
    <col min="6150" max="6150" width="16.5703125" style="78" customWidth="1"/>
    <col min="6151" max="6151" width="18.7109375" style="78" bestFit="1" customWidth="1"/>
    <col min="6152" max="6152" width="17.5703125" style="78" customWidth="1"/>
    <col min="6153" max="6153" width="15.5703125" style="78" bestFit="1" customWidth="1"/>
    <col min="6154" max="6154" width="13.5703125" style="78" customWidth="1"/>
    <col min="6155" max="6155" width="20.5703125" style="78" customWidth="1"/>
    <col min="6156" max="6156" width="12.42578125" style="78" bestFit="1" customWidth="1"/>
    <col min="6157" max="6400" width="9.140625" style="78"/>
    <col min="6401" max="6401" width="23" style="78" customWidth="1"/>
    <col min="6402" max="6402" width="42" style="78" customWidth="1"/>
    <col min="6403" max="6403" width="54.7109375" style="78" customWidth="1"/>
    <col min="6404" max="6404" width="17.28515625" style="78" bestFit="1" customWidth="1"/>
    <col min="6405" max="6405" width="20.140625" style="78" bestFit="1" customWidth="1"/>
    <col min="6406" max="6406" width="16.5703125" style="78" customWidth="1"/>
    <col min="6407" max="6407" width="18.7109375" style="78" bestFit="1" customWidth="1"/>
    <col min="6408" max="6408" width="17.5703125" style="78" customWidth="1"/>
    <col min="6409" max="6409" width="15.5703125" style="78" bestFit="1" customWidth="1"/>
    <col min="6410" max="6410" width="13.5703125" style="78" customWidth="1"/>
    <col min="6411" max="6411" width="20.5703125" style="78" customWidth="1"/>
    <col min="6412" max="6412" width="12.42578125" style="78" bestFit="1" customWidth="1"/>
    <col min="6413" max="6656" width="9.140625" style="78"/>
    <col min="6657" max="6657" width="23" style="78" customWidth="1"/>
    <col min="6658" max="6658" width="42" style="78" customWidth="1"/>
    <col min="6659" max="6659" width="54.7109375" style="78" customWidth="1"/>
    <col min="6660" max="6660" width="17.28515625" style="78" bestFit="1" customWidth="1"/>
    <col min="6661" max="6661" width="20.140625" style="78" bestFit="1" customWidth="1"/>
    <col min="6662" max="6662" width="16.5703125" style="78" customWidth="1"/>
    <col min="6663" max="6663" width="18.7109375" style="78" bestFit="1" customWidth="1"/>
    <col min="6664" max="6664" width="17.5703125" style="78" customWidth="1"/>
    <col min="6665" max="6665" width="15.5703125" style="78" bestFit="1" customWidth="1"/>
    <col min="6666" max="6666" width="13.5703125" style="78" customWidth="1"/>
    <col min="6667" max="6667" width="20.5703125" style="78" customWidth="1"/>
    <col min="6668" max="6668" width="12.42578125" style="78" bestFit="1" customWidth="1"/>
    <col min="6669" max="6912" width="9.140625" style="78"/>
    <col min="6913" max="6913" width="23" style="78" customWidth="1"/>
    <col min="6914" max="6914" width="42" style="78" customWidth="1"/>
    <col min="6915" max="6915" width="54.7109375" style="78" customWidth="1"/>
    <col min="6916" max="6916" width="17.28515625" style="78" bestFit="1" customWidth="1"/>
    <col min="6917" max="6917" width="20.140625" style="78" bestFit="1" customWidth="1"/>
    <col min="6918" max="6918" width="16.5703125" style="78" customWidth="1"/>
    <col min="6919" max="6919" width="18.7109375" style="78" bestFit="1" customWidth="1"/>
    <col min="6920" max="6920" width="17.5703125" style="78" customWidth="1"/>
    <col min="6921" max="6921" width="15.5703125" style="78" bestFit="1" customWidth="1"/>
    <col min="6922" max="6922" width="13.5703125" style="78" customWidth="1"/>
    <col min="6923" max="6923" width="20.5703125" style="78" customWidth="1"/>
    <col min="6924" max="6924" width="12.42578125" style="78" bestFit="1" customWidth="1"/>
    <col min="6925" max="7168" width="9.140625" style="78"/>
    <col min="7169" max="7169" width="23" style="78" customWidth="1"/>
    <col min="7170" max="7170" width="42" style="78" customWidth="1"/>
    <col min="7171" max="7171" width="54.7109375" style="78" customWidth="1"/>
    <col min="7172" max="7172" width="17.28515625" style="78" bestFit="1" customWidth="1"/>
    <col min="7173" max="7173" width="20.140625" style="78" bestFit="1" customWidth="1"/>
    <col min="7174" max="7174" width="16.5703125" style="78" customWidth="1"/>
    <col min="7175" max="7175" width="18.7109375" style="78" bestFit="1" customWidth="1"/>
    <col min="7176" max="7176" width="17.5703125" style="78" customWidth="1"/>
    <col min="7177" max="7177" width="15.5703125" style="78" bestFit="1" customWidth="1"/>
    <col min="7178" max="7178" width="13.5703125" style="78" customWidth="1"/>
    <col min="7179" max="7179" width="20.5703125" style="78" customWidth="1"/>
    <col min="7180" max="7180" width="12.42578125" style="78" bestFit="1" customWidth="1"/>
    <col min="7181" max="7424" width="9.140625" style="78"/>
    <col min="7425" max="7425" width="23" style="78" customWidth="1"/>
    <col min="7426" max="7426" width="42" style="78" customWidth="1"/>
    <col min="7427" max="7427" width="54.7109375" style="78" customWidth="1"/>
    <col min="7428" max="7428" width="17.28515625" style="78" bestFit="1" customWidth="1"/>
    <col min="7429" max="7429" width="20.140625" style="78" bestFit="1" customWidth="1"/>
    <col min="7430" max="7430" width="16.5703125" style="78" customWidth="1"/>
    <col min="7431" max="7431" width="18.7109375" style="78" bestFit="1" customWidth="1"/>
    <col min="7432" max="7432" width="17.5703125" style="78" customWidth="1"/>
    <col min="7433" max="7433" width="15.5703125" style="78" bestFit="1" customWidth="1"/>
    <col min="7434" max="7434" width="13.5703125" style="78" customWidth="1"/>
    <col min="7435" max="7435" width="20.5703125" style="78" customWidth="1"/>
    <col min="7436" max="7436" width="12.42578125" style="78" bestFit="1" customWidth="1"/>
    <col min="7437" max="7680" width="9.140625" style="78"/>
    <col min="7681" max="7681" width="23" style="78" customWidth="1"/>
    <col min="7682" max="7682" width="42" style="78" customWidth="1"/>
    <col min="7683" max="7683" width="54.7109375" style="78" customWidth="1"/>
    <col min="7684" max="7684" width="17.28515625" style="78" bestFit="1" customWidth="1"/>
    <col min="7685" max="7685" width="20.140625" style="78" bestFit="1" customWidth="1"/>
    <col min="7686" max="7686" width="16.5703125" style="78" customWidth="1"/>
    <col min="7687" max="7687" width="18.7109375" style="78" bestFit="1" customWidth="1"/>
    <col min="7688" max="7688" width="17.5703125" style="78" customWidth="1"/>
    <col min="7689" max="7689" width="15.5703125" style="78" bestFit="1" customWidth="1"/>
    <col min="7690" max="7690" width="13.5703125" style="78" customWidth="1"/>
    <col min="7691" max="7691" width="20.5703125" style="78" customWidth="1"/>
    <col min="7692" max="7692" width="12.42578125" style="78" bestFit="1" customWidth="1"/>
    <col min="7693" max="7936" width="9.140625" style="78"/>
    <col min="7937" max="7937" width="23" style="78" customWidth="1"/>
    <col min="7938" max="7938" width="42" style="78" customWidth="1"/>
    <col min="7939" max="7939" width="54.7109375" style="78" customWidth="1"/>
    <col min="7940" max="7940" width="17.28515625" style="78" bestFit="1" customWidth="1"/>
    <col min="7941" max="7941" width="20.140625" style="78" bestFit="1" customWidth="1"/>
    <col min="7942" max="7942" width="16.5703125" style="78" customWidth="1"/>
    <col min="7943" max="7943" width="18.7109375" style="78" bestFit="1" customWidth="1"/>
    <col min="7944" max="7944" width="17.5703125" style="78" customWidth="1"/>
    <col min="7945" max="7945" width="15.5703125" style="78" bestFit="1" customWidth="1"/>
    <col min="7946" max="7946" width="13.5703125" style="78" customWidth="1"/>
    <col min="7947" max="7947" width="20.5703125" style="78" customWidth="1"/>
    <col min="7948" max="7948" width="12.42578125" style="78" bestFit="1" customWidth="1"/>
    <col min="7949" max="8192" width="9.140625" style="78"/>
    <col min="8193" max="8193" width="23" style="78" customWidth="1"/>
    <col min="8194" max="8194" width="42" style="78" customWidth="1"/>
    <col min="8195" max="8195" width="54.7109375" style="78" customWidth="1"/>
    <col min="8196" max="8196" width="17.28515625" style="78" bestFit="1" customWidth="1"/>
    <col min="8197" max="8197" width="20.140625" style="78" bestFit="1" customWidth="1"/>
    <col min="8198" max="8198" width="16.5703125" style="78" customWidth="1"/>
    <col min="8199" max="8199" width="18.7109375" style="78" bestFit="1" customWidth="1"/>
    <col min="8200" max="8200" width="17.5703125" style="78" customWidth="1"/>
    <col min="8201" max="8201" width="15.5703125" style="78" bestFit="1" customWidth="1"/>
    <col min="8202" max="8202" width="13.5703125" style="78" customWidth="1"/>
    <col min="8203" max="8203" width="20.5703125" style="78" customWidth="1"/>
    <col min="8204" max="8204" width="12.42578125" style="78" bestFit="1" customWidth="1"/>
    <col min="8205" max="8448" width="9.140625" style="78"/>
    <col min="8449" max="8449" width="23" style="78" customWidth="1"/>
    <col min="8450" max="8450" width="42" style="78" customWidth="1"/>
    <col min="8451" max="8451" width="54.7109375" style="78" customWidth="1"/>
    <col min="8452" max="8452" width="17.28515625" style="78" bestFit="1" customWidth="1"/>
    <col min="8453" max="8453" width="20.140625" style="78" bestFit="1" customWidth="1"/>
    <col min="8454" max="8454" width="16.5703125" style="78" customWidth="1"/>
    <col min="8455" max="8455" width="18.7109375" style="78" bestFit="1" customWidth="1"/>
    <col min="8456" max="8456" width="17.5703125" style="78" customWidth="1"/>
    <col min="8457" max="8457" width="15.5703125" style="78" bestFit="1" customWidth="1"/>
    <col min="8458" max="8458" width="13.5703125" style="78" customWidth="1"/>
    <col min="8459" max="8459" width="20.5703125" style="78" customWidth="1"/>
    <col min="8460" max="8460" width="12.42578125" style="78" bestFit="1" customWidth="1"/>
    <col min="8461" max="8704" width="9.140625" style="78"/>
    <col min="8705" max="8705" width="23" style="78" customWidth="1"/>
    <col min="8706" max="8706" width="42" style="78" customWidth="1"/>
    <col min="8707" max="8707" width="54.7109375" style="78" customWidth="1"/>
    <col min="8708" max="8708" width="17.28515625" style="78" bestFit="1" customWidth="1"/>
    <col min="8709" max="8709" width="20.140625" style="78" bestFit="1" customWidth="1"/>
    <col min="8710" max="8710" width="16.5703125" style="78" customWidth="1"/>
    <col min="8711" max="8711" width="18.7109375" style="78" bestFit="1" customWidth="1"/>
    <col min="8712" max="8712" width="17.5703125" style="78" customWidth="1"/>
    <col min="8713" max="8713" width="15.5703125" style="78" bestFit="1" customWidth="1"/>
    <col min="8714" max="8714" width="13.5703125" style="78" customWidth="1"/>
    <col min="8715" max="8715" width="20.5703125" style="78" customWidth="1"/>
    <col min="8716" max="8716" width="12.42578125" style="78" bestFit="1" customWidth="1"/>
    <col min="8717" max="8960" width="9.140625" style="78"/>
    <col min="8961" max="8961" width="23" style="78" customWidth="1"/>
    <col min="8962" max="8962" width="42" style="78" customWidth="1"/>
    <col min="8963" max="8963" width="54.7109375" style="78" customWidth="1"/>
    <col min="8964" max="8964" width="17.28515625" style="78" bestFit="1" customWidth="1"/>
    <col min="8965" max="8965" width="20.140625" style="78" bestFit="1" customWidth="1"/>
    <col min="8966" max="8966" width="16.5703125" style="78" customWidth="1"/>
    <col min="8967" max="8967" width="18.7109375" style="78" bestFit="1" customWidth="1"/>
    <col min="8968" max="8968" width="17.5703125" style="78" customWidth="1"/>
    <col min="8969" max="8969" width="15.5703125" style="78" bestFit="1" customWidth="1"/>
    <col min="8970" max="8970" width="13.5703125" style="78" customWidth="1"/>
    <col min="8971" max="8971" width="20.5703125" style="78" customWidth="1"/>
    <col min="8972" max="8972" width="12.42578125" style="78" bestFit="1" customWidth="1"/>
    <col min="8973" max="9216" width="9.140625" style="78"/>
    <col min="9217" max="9217" width="23" style="78" customWidth="1"/>
    <col min="9218" max="9218" width="42" style="78" customWidth="1"/>
    <col min="9219" max="9219" width="54.7109375" style="78" customWidth="1"/>
    <col min="9220" max="9220" width="17.28515625" style="78" bestFit="1" customWidth="1"/>
    <col min="9221" max="9221" width="20.140625" style="78" bestFit="1" customWidth="1"/>
    <col min="9222" max="9222" width="16.5703125" style="78" customWidth="1"/>
    <col min="9223" max="9223" width="18.7109375" style="78" bestFit="1" customWidth="1"/>
    <col min="9224" max="9224" width="17.5703125" style="78" customWidth="1"/>
    <col min="9225" max="9225" width="15.5703125" style="78" bestFit="1" customWidth="1"/>
    <col min="9226" max="9226" width="13.5703125" style="78" customWidth="1"/>
    <col min="9227" max="9227" width="20.5703125" style="78" customWidth="1"/>
    <col min="9228" max="9228" width="12.42578125" style="78" bestFit="1" customWidth="1"/>
    <col min="9229" max="9472" width="9.140625" style="78"/>
    <col min="9473" max="9473" width="23" style="78" customWidth="1"/>
    <col min="9474" max="9474" width="42" style="78" customWidth="1"/>
    <col min="9475" max="9475" width="54.7109375" style="78" customWidth="1"/>
    <col min="9476" max="9476" width="17.28515625" style="78" bestFit="1" customWidth="1"/>
    <col min="9477" max="9477" width="20.140625" style="78" bestFit="1" customWidth="1"/>
    <col min="9478" max="9478" width="16.5703125" style="78" customWidth="1"/>
    <col min="9479" max="9479" width="18.7109375" style="78" bestFit="1" customWidth="1"/>
    <col min="9480" max="9480" width="17.5703125" style="78" customWidth="1"/>
    <col min="9481" max="9481" width="15.5703125" style="78" bestFit="1" customWidth="1"/>
    <col min="9482" max="9482" width="13.5703125" style="78" customWidth="1"/>
    <col min="9483" max="9483" width="20.5703125" style="78" customWidth="1"/>
    <col min="9484" max="9484" width="12.42578125" style="78" bestFit="1" customWidth="1"/>
    <col min="9485" max="9728" width="9.140625" style="78"/>
    <col min="9729" max="9729" width="23" style="78" customWidth="1"/>
    <col min="9730" max="9730" width="42" style="78" customWidth="1"/>
    <col min="9731" max="9731" width="54.7109375" style="78" customWidth="1"/>
    <col min="9732" max="9732" width="17.28515625" style="78" bestFit="1" customWidth="1"/>
    <col min="9733" max="9733" width="20.140625" style="78" bestFit="1" customWidth="1"/>
    <col min="9734" max="9734" width="16.5703125" style="78" customWidth="1"/>
    <col min="9735" max="9735" width="18.7109375" style="78" bestFit="1" customWidth="1"/>
    <col min="9736" max="9736" width="17.5703125" style="78" customWidth="1"/>
    <col min="9737" max="9737" width="15.5703125" style="78" bestFit="1" customWidth="1"/>
    <col min="9738" max="9738" width="13.5703125" style="78" customWidth="1"/>
    <col min="9739" max="9739" width="20.5703125" style="78" customWidth="1"/>
    <col min="9740" max="9740" width="12.42578125" style="78" bestFit="1" customWidth="1"/>
    <col min="9741" max="9984" width="9.140625" style="78"/>
    <col min="9985" max="9985" width="23" style="78" customWidth="1"/>
    <col min="9986" max="9986" width="42" style="78" customWidth="1"/>
    <col min="9987" max="9987" width="54.7109375" style="78" customWidth="1"/>
    <col min="9988" max="9988" width="17.28515625" style="78" bestFit="1" customWidth="1"/>
    <col min="9989" max="9989" width="20.140625" style="78" bestFit="1" customWidth="1"/>
    <col min="9990" max="9990" width="16.5703125" style="78" customWidth="1"/>
    <col min="9991" max="9991" width="18.7109375" style="78" bestFit="1" customWidth="1"/>
    <col min="9992" max="9992" width="17.5703125" style="78" customWidth="1"/>
    <col min="9993" max="9993" width="15.5703125" style="78" bestFit="1" customWidth="1"/>
    <col min="9994" max="9994" width="13.5703125" style="78" customWidth="1"/>
    <col min="9995" max="9995" width="20.5703125" style="78" customWidth="1"/>
    <col min="9996" max="9996" width="12.42578125" style="78" bestFit="1" customWidth="1"/>
    <col min="9997" max="10240" width="9.140625" style="78"/>
    <col min="10241" max="10241" width="23" style="78" customWidth="1"/>
    <col min="10242" max="10242" width="42" style="78" customWidth="1"/>
    <col min="10243" max="10243" width="54.7109375" style="78" customWidth="1"/>
    <col min="10244" max="10244" width="17.28515625" style="78" bestFit="1" customWidth="1"/>
    <col min="10245" max="10245" width="20.140625" style="78" bestFit="1" customWidth="1"/>
    <col min="10246" max="10246" width="16.5703125" style="78" customWidth="1"/>
    <col min="10247" max="10247" width="18.7109375" style="78" bestFit="1" customWidth="1"/>
    <col min="10248" max="10248" width="17.5703125" style="78" customWidth="1"/>
    <col min="10249" max="10249" width="15.5703125" style="78" bestFit="1" customWidth="1"/>
    <col min="10250" max="10250" width="13.5703125" style="78" customWidth="1"/>
    <col min="10251" max="10251" width="20.5703125" style="78" customWidth="1"/>
    <col min="10252" max="10252" width="12.42578125" style="78" bestFit="1" customWidth="1"/>
    <col min="10253" max="10496" width="9.140625" style="78"/>
    <col min="10497" max="10497" width="23" style="78" customWidth="1"/>
    <col min="10498" max="10498" width="42" style="78" customWidth="1"/>
    <col min="10499" max="10499" width="54.7109375" style="78" customWidth="1"/>
    <col min="10500" max="10500" width="17.28515625" style="78" bestFit="1" customWidth="1"/>
    <col min="10501" max="10501" width="20.140625" style="78" bestFit="1" customWidth="1"/>
    <col min="10502" max="10502" width="16.5703125" style="78" customWidth="1"/>
    <col min="10503" max="10503" width="18.7109375" style="78" bestFit="1" customWidth="1"/>
    <col min="10504" max="10504" width="17.5703125" style="78" customWidth="1"/>
    <col min="10505" max="10505" width="15.5703125" style="78" bestFit="1" customWidth="1"/>
    <col min="10506" max="10506" width="13.5703125" style="78" customWidth="1"/>
    <col min="10507" max="10507" width="20.5703125" style="78" customWidth="1"/>
    <col min="10508" max="10508" width="12.42578125" style="78" bestFit="1" customWidth="1"/>
    <col min="10509" max="10752" width="9.140625" style="78"/>
    <col min="10753" max="10753" width="23" style="78" customWidth="1"/>
    <col min="10754" max="10754" width="42" style="78" customWidth="1"/>
    <col min="10755" max="10755" width="54.7109375" style="78" customWidth="1"/>
    <col min="10756" max="10756" width="17.28515625" style="78" bestFit="1" customWidth="1"/>
    <col min="10757" max="10757" width="20.140625" style="78" bestFit="1" customWidth="1"/>
    <col min="10758" max="10758" width="16.5703125" style="78" customWidth="1"/>
    <col min="10759" max="10759" width="18.7109375" style="78" bestFit="1" customWidth="1"/>
    <col min="10760" max="10760" width="17.5703125" style="78" customWidth="1"/>
    <col min="10761" max="10761" width="15.5703125" style="78" bestFit="1" customWidth="1"/>
    <col min="10762" max="10762" width="13.5703125" style="78" customWidth="1"/>
    <col min="10763" max="10763" width="20.5703125" style="78" customWidth="1"/>
    <col min="10764" max="10764" width="12.42578125" style="78" bestFit="1" customWidth="1"/>
    <col min="10765" max="11008" width="9.140625" style="78"/>
    <col min="11009" max="11009" width="23" style="78" customWidth="1"/>
    <col min="11010" max="11010" width="42" style="78" customWidth="1"/>
    <col min="11011" max="11011" width="54.7109375" style="78" customWidth="1"/>
    <col min="11012" max="11012" width="17.28515625" style="78" bestFit="1" customWidth="1"/>
    <col min="11013" max="11013" width="20.140625" style="78" bestFit="1" customWidth="1"/>
    <col min="11014" max="11014" width="16.5703125" style="78" customWidth="1"/>
    <col min="11015" max="11015" width="18.7109375" style="78" bestFit="1" customWidth="1"/>
    <col min="11016" max="11016" width="17.5703125" style="78" customWidth="1"/>
    <col min="11017" max="11017" width="15.5703125" style="78" bestFit="1" customWidth="1"/>
    <col min="11018" max="11018" width="13.5703125" style="78" customWidth="1"/>
    <col min="11019" max="11019" width="20.5703125" style="78" customWidth="1"/>
    <col min="11020" max="11020" width="12.42578125" style="78" bestFit="1" customWidth="1"/>
    <col min="11021" max="11264" width="9.140625" style="78"/>
    <col min="11265" max="11265" width="23" style="78" customWidth="1"/>
    <col min="11266" max="11266" width="42" style="78" customWidth="1"/>
    <col min="11267" max="11267" width="54.7109375" style="78" customWidth="1"/>
    <col min="11268" max="11268" width="17.28515625" style="78" bestFit="1" customWidth="1"/>
    <col min="11269" max="11269" width="20.140625" style="78" bestFit="1" customWidth="1"/>
    <col min="11270" max="11270" width="16.5703125" style="78" customWidth="1"/>
    <col min="11271" max="11271" width="18.7109375" style="78" bestFit="1" customWidth="1"/>
    <col min="11272" max="11272" width="17.5703125" style="78" customWidth="1"/>
    <col min="11273" max="11273" width="15.5703125" style="78" bestFit="1" customWidth="1"/>
    <col min="11274" max="11274" width="13.5703125" style="78" customWidth="1"/>
    <col min="11275" max="11275" width="20.5703125" style="78" customWidth="1"/>
    <col min="11276" max="11276" width="12.42578125" style="78" bestFit="1" customWidth="1"/>
    <col min="11277" max="11520" width="9.140625" style="78"/>
    <col min="11521" max="11521" width="23" style="78" customWidth="1"/>
    <col min="11522" max="11522" width="42" style="78" customWidth="1"/>
    <col min="11523" max="11523" width="54.7109375" style="78" customWidth="1"/>
    <col min="11524" max="11524" width="17.28515625" style="78" bestFit="1" customWidth="1"/>
    <col min="11525" max="11525" width="20.140625" style="78" bestFit="1" customWidth="1"/>
    <col min="11526" max="11526" width="16.5703125" style="78" customWidth="1"/>
    <col min="11527" max="11527" width="18.7109375" style="78" bestFit="1" customWidth="1"/>
    <col min="11528" max="11528" width="17.5703125" style="78" customWidth="1"/>
    <col min="11529" max="11529" width="15.5703125" style="78" bestFit="1" customWidth="1"/>
    <col min="11530" max="11530" width="13.5703125" style="78" customWidth="1"/>
    <col min="11531" max="11531" width="20.5703125" style="78" customWidth="1"/>
    <col min="11532" max="11532" width="12.42578125" style="78" bestFit="1" customWidth="1"/>
    <col min="11533" max="11776" width="9.140625" style="78"/>
    <col min="11777" max="11777" width="23" style="78" customWidth="1"/>
    <col min="11778" max="11778" width="42" style="78" customWidth="1"/>
    <col min="11779" max="11779" width="54.7109375" style="78" customWidth="1"/>
    <col min="11780" max="11780" width="17.28515625" style="78" bestFit="1" customWidth="1"/>
    <col min="11781" max="11781" width="20.140625" style="78" bestFit="1" customWidth="1"/>
    <col min="11782" max="11782" width="16.5703125" style="78" customWidth="1"/>
    <col min="11783" max="11783" width="18.7109375" style="78" bestFit="1" customWidth="1"/>
    <col min="11784" max="11784" width="17.5703125" style="78" customWidth="1"/>
    <col min="11785" max="11785" width="15.5703125" style="78" bestFit="1" customWidth="1"/>
    <col min="11786" max="11786" width="13.5703125" style="78" customWidth="1"/>
    <col min="11787" max="11787" width="20.5703125" style="78" customWidth="1"/>
    <col min="11788" max="11788" width="12.42578125" style="78" bestFit="1" customWidth="1"/>
    <col min="11789" max="12032" width="9.140625" style="78"/>
    <col min="12033" max="12033" width="23" style="78" customWidth="1"/>
    <col min="12034" max="12034" width="42" style="78" customWidth="1"/>
    <col min="12035" max="12035" width="54.7109375" style="78" customWidth="1"/>
    <col min="12036" max="12036" width="17.28515625" style="78" bestFit="1" customWidth="1"/>
    <col min="12037" max="12037" width="20.140625" style="78" bestFit="1" customWidth="1"/>
    <col min="12038" max="12038" width="16.5703125" style="78" customWidth="1"/>
    <col min="12039" max="12039" width="18.7109375" style="78" bestFit="1" customWidth="1"/>
    <col min="12040" max="12040" width="17.5703125" style="78" customWidth="1"/>
    <col min="12041" max="12041" width="15.5703125" style="78" bestFit="1" customWidth="1"/>
    <col min="12042" max="12042" width="13.5703125" style="78" customWidth="1"/>
    <col min="12043" max="12043" width="20.5703125" style="78" customWidth="1"/>
    <col min="12044" max="12044" width="12.42578125" style="78" bestFit="1" customWidth="1"/>
    <col min="12045" max="12288" width="9.140625" style="78"/>
    <col min="12289" max="12289" width="23" style="78" customWidth="1"/>
    <col min="12290" max="12290" width="42" style="78" customWidth="1"/>
    <col min="12291" max="12291" width="54.7109375" style="78" customWidth="1"/>
    <col min="12292" max="12292" width="17.28515625" style="78" bestFit="1" customWidth="1"/>
    <col min="12293" max="12293" width="20.140625" style="78" bestFit="1" customWidth="1"/>
    <col min="12294" max="12294" width="16.5703125" style="78" customWidth="1"/>
    <col min="12295" max="12295" width="18.7109375" style="78" bestFit="1" customWidth="1"/>
    <col min="12296" max="12296" width="17.5703125" style="78" customWidth="1"/>
    <col min="12297" max="12297" width="15.5703125" style="78" bestFit="1" customWidth="1"/>
    <col min="12298" max="12298" width="13.5703125" style="78" customWidth="1"/>
    <col min="12299" max="12299" width="20.5703125" style="78" customWidth="1"/>
    <col min="12300" max="12300" width="12.42578125" style="78" bestFit="1" customWidth="1"/>
    <col min="12301" max="12544" width="9.140625" style="78"/>
    <col min="12545" max="12545" width="23" style="78" customWidth="1"/>
    <col min="12546" max="12546" width="42" style="78" customWidth="1"/>
    <col min="12547" max="12547" width="54.7109375" style="78" customWidth="1"/>
    <col min="12548" max="12548" width="17.28515625" style="78" bestFit="1" customWidth="1"/>
    <col min="12549" max="12549" width="20.140625" style="78" bestFit="1" customWidth="1"/>
    <col min="12550" max="12550" width="16.5703125" style="78" customWidth="1"/>
    <col min="12551" max="12551" width="18.7109375" style="78" bestFit="1" customWidth="1"/>
    <col min="12552" max="12552" width="17.5703125" style="78" customWidth="1"/>
    <col min="12553" max="12553" width="15.5703125" style="78" bestFit="1" customWidth="1"/>
    <col min="12554" max="12554" width="13.5703125" style="78" customWidth="1"/>
    <col min="12555" max="12555" width="20.5703125" style="78" customWidth="1"/>
    <col min="12556" max="12556" width="12.42578125" style="78" bestFit="1" customWidth="1"/>
    <col min="12557" max="12800" width="9.140625" style="78"/>
    <col min="12801" max="12801" width="23" style="78" customWidth="1"/>
    <col min="12802" max="12802" width="42" style="78" customWidth="1"/>
    <col min="12803" max="12803" width="54.7109375" style="78" customWidth="1"/>
    <col min="12804" max="12804" width="17.28515625" style="78" bestFit="1" customWidth="1"/>
    <col min="12805" max="12805" width="20.140625" style="78" bestFit="1" customWidth="1"/>
    <col min="12806" max="12806" width="16.5703125" style="78" customWidth="1"/>
    <col min="12807" max="12807" width="18.7109375" style="78" bestFit="1" customWidth="1"/>
    <col min="12808" max="12808" width="17.5703125" style="78" customWidth="1"/>
    <col min="12809" max="12809" width="15.5703125" style="78" bestFit="1" customWidth="1"/>
    <col min="12810" max="12810" width="13.5703125" style="78" customWidth="1"/>
    <col min="12811" max="12811" width="20.5703125" style="78" customWidth="1"/>
    <col min="12812" max="12812" width="12.42578125" style="78" bestFit="1" customWidth="1"/>
    <col min="12813" max="13056" width="9.140625" style="78"/>
    <col min="13057" max="13057" width="23" style="78" customWidth="1"/>
    <col min="13058" max="13058" width="42" style="78" customWidth="1"/>
    <col min="13059" max="13059" width="54.7109375" style="78" customWidth="1"/>
    <col min="13060" max="13060" width="17.28515625" style="78" bestFit="1" customWidth="1"/>
    <col min="13061" max="13061" width="20.140625" style="78" bestFit="1" customWidth="1"/>
    <col min="13062" max="13062" width="16.5703125" style="78" customWidth="1"/>
    <col min="13063" max="13063" width="18.7109375" style="78" bestFit="1" customWidth="1"/>
    <col min="13064" max="13064" width="17.5703125" style="78" customWidth="1"/>
    <col min="13065" max="13065" width="15.5703125" style="78" bestFit="1" customWidth="1"/>
    <col min="13066" max="13066" width="13.5703125" style="78" customWidth="1"/>
    <col min="13067" max="13067" width="20.5703125" style="78" customWidth="1"/>
    <col min="13068" max="13068" width="12.42578125" style="78" bestFit="1" customWidth="1"/>
    <col min="13069" max="13312" width="9.140625" style="78"/>
    <col min="13313" max="13313" width="23" style="78" customWidth="1"/>
    <col min="13314" max="13314" width="42" style="78" customWidth="1"/>
    <col min="13315" max="13315" width="54.7109375" style="78" customWidth="1"/>
    <col min="13316" max="13316" width="17.28515625" style="78" bestFit="1" customWidth="1"/>
    <col min="13317" max="13317" width="20.140625" style="78" bestFit="1" customWidth="1"/>
    <col min="13318" max="13318" width="16.5703125" style="78" customWidth="1"/>
    <col min="13319" max="13319" width="18.7109375" style="78" bestFit="1" customWidth="1"/>
    <col min="13320" max="13320" width="17.5703125" style="78" customWidth="1"/>
    <col min="13321" max="13321" width="15.5703125" style="78" bestFit="1" customWidth="1"/>
    <col min="13322" max="13322" width="13.5703125" style="78" customWidth="1"/>
    <col min="13323" max="13323" width="20.5703125" style="78" customWidth="1"/>
    <col min="13324" max="13324" width="12.42578125" style="78" bestFit="1" customWidth="1"/>
    <col min="13325" max="13568" width="9.140625" style="78"/>
    <col min="13569" max="13569" width="23" style="78" customWidth="1"/>
    <col min="13570" max="13570" width="42" style="78" customWidth="1"/>
    <col min="13571" max="13571" width="54.7109375" style="78" customWidth="1"/>
    <col min="13572" max="13572" width="17.28515625" style="78" bestFit="1" customWidth="1"/>
    <col min="13573" max="13573" width="20.140625" style="78" bestFit="1" customWidth="1"/>
    <col min="13574" max="13574" width="16.5703125" style="78" customWidth="1"/>
    <col min="13575" max="13575" width="18.7109375" style="78" bestFit="1" customWidth="1"/>
    <col min="13576" max="13576" width="17.5703125" style="78" customWidth="1"/>
    <col min="13577" max="13577" width="15.5703125" style="78" bestFit="1" customWidth="1"/>
    <col min="13578" max="13578" width="13.5703125" style="78" customWidth="1"/>
    <col min="13579" max="13579" width="20.5703125" style="78" customWidth="1"/>
    <col min="13580" max="13580" width="12.42578125" style="78" bestFit="1" customWidth="1"/>
    <col min="13581" max="13824" width="9.140625" style="78"/>
    <col min="13825" max="13825" width="23" style="78" customWidth="1"/>
    <col min="13826" max="13826" width="42" style="78" customWidth="1"/>
    <col min="13827" max="13827" width="54.7109375" style="78" customWidth="1"/>
    <col min="13828" max="13828" width="17.28515625" style="78" bestFit="1" customWidth="1"/>
    <col min="13829" max="13829" width="20.140625" style="78" bestFit="1" customWidth="1"/>
    <col min="13830" max="13830" width="16.5703125" style="78" customWidth="1"/>
    <col min="13831" max="13831" width="18.7109375" style="78" bestFit="1" customWidth="1"/>
    <col min="13832" max="13832" width="17.5703125" style="78" customWidth="1"/>
    <col min="13833" max="13833" width="15.5703125" style="78" bestFit="1" customWidth="1"/>
    <col min="13834" max="13834" width="13.5703125" style="78" customWidth="1"/>
    <col min="13835" max="13835" width="20.5703125" style="78" customWidth="1"/>
    <col min="13836" max="13836" width="12.42578125" style="78" bestFit="1" customWidth="1"/>
    <col min="13837" max="14080" width="9.140625" style="78"/>
    <col min="14081" max="14081" width="23" style="78" customWidth="1"/>
    <col min="14082" max="14082" width="42" style="78" customWidth="1"/>
    <col min="14083" max="14083" width="54.7109375" style="78" customWidth="1"/>
    <col min="14084" max="14084" width="17.28515625" style="78" bestFit="1" customWidth="1"/>
    <col min="14085" max="14085" width="20.140625" style="78" bestFit="1" customWidth="1"/>
    <col min="14086" max="14086" width="16.5703125" style="78" customWidth="1"/>
    <col min="14087" max="14087" width="18.7109375" style="78" bestFit="1" customWidth="1"/>
    <col min="14088" max="14088" width="17.5703125" style="78" customWidth="1"/>
    <col min="14089" max="14089" width="15.5703125" style="78" bestFit="1" customWidth="1"/>
    <col min="14090" max="14090" width="13.5703125" style="78" customWidth="1"/>
    <col min="14091" max="14091" width="20.5703125" style="78" customWidth="1"/>
    <col min="14092" max="14092" width="12.42578125" style="78" bestFit="1" customWidth="1"/>
    <col min="14093" max="14336" width="9.140625" style="78"/>
    <col min="14337" max="14337" width="23" style="78" customWidth="1"/>
    <col min="14338" max="14338" width="42" style="78" customWidth="1"/>
    <col min="14339" max="14339" width="54.7109375" style="78" customWidth="1"/>
    <col min="14340" max="14340" width="17.28515625" style="78" bestFit="1" customWidth="1"/>
    <col min="14341" max="14341" width="20.140625" style="78" bestFit="1" customWidth="1"/>
    <col min="14342" max="14342" width="16.5703125" style="78" customWidth="1"/>
    <col min="14343" max="14343" width="18.7109375" style="78" bestFit="1" customWidth="1"/>
    <col min="14344" max="14344" width="17.5703125" style="78" customWidth="1"/>
    <col min="14345" max="14345" width="15.5703125" style="78" bestFit="1" customWidth="1"/>
    <col min="14346" max="14346" width="13.5703125" style="78" customWidth="1"/>
    <col min="14347" max="14347" width="20.5703125" style="78" customWidth="1"/>
    <col min="14348" max="14348" width="12.42578125" style="78" bestFit="1" customWidth="1"/>
    <col min="14349" max="14592" width="9.140625" style="78"/>
    <col min="14593" max="14593" width="23" style="78" customWidth="1"/>
    <col min="14594" max="14594" width="42" style="78" customWidth="1"/>
    <col min="14595" max="14595" width="54.7109375" style="78" customWidth="1"/>
    <col min="14596" max="14596" width="17.28515625" style="78" bestFit="1" customWidth="1"/>
    <col min="14597" max="14597" width="20.140625" style="78" bestFit="1" customWidth="1"/>
    <col min="14598" max="14598" width="16.5703125" style="78" customWidth="1"/>
    <col min="14599" max="14599" width="18.7109375" style="78" bestFit="1" customWidth="1"/>
    <col min="14600" max="14600" width="17.5703125" style="78" customWidth="1"/>
    <col min="14601" max="14601" width="15.5703125" style="78" bestFit="1" customWidth="1"/>
    <col min="14602" max="14602" width="13.5703125" style="78" customWidth="1"/>
    <col min="14603" max="14603" width="20.5703125" style="78" customWidth="1"/>
    <col min="14604" max="14604" width="12.42578125" style="78" bestFit="1" customWidth="1"/>
    <col min="14605" max="14848" width="9.140625" style="78"/>
    <col min="14849" max="14849" width="23" style="78" customWidth="1"/>
    <col min="14850" max="14850" width="42" style="78" customWidth="1"/>
    <col min="14851" max="14851" width="54.7109375" style="78" customWidth="1"/>
    <col min="14852" max="14852" width="17.28515625" style="78" bestFit="1" customWidth="1"/>
    <col min="14853" max="14853" width="20.140625" style="78" bestFit="1" customWidth="1"/>
    <col min="14854" max="14854" width="16.5703125" style="78" customWidth="1"/>
    <col min="14855" max="14855" width="18.7109375" style="78" bestFit="1" customWidth="1"/>
    <col min="14856" max="14856" width="17.5703125" style="78" customWidth="1"/>
    <col min="14857" max="14857" width="15.5703125" style="78" bestFit="1" customWidth="1"/>
    <col min="14858" max="14858" width="13.5703125" style="78" customWidth="1"/>
    <col min="14859" max="14859" width="20.5703125" style="78" customWidth="1"/>
    <col min="14860" max="14860" width="12.42578125" style="78" bestFit="1" customWidth="1"/>
    <col min="14861" max="15104" width="9.140625" style="78"/>
    <col min="15105" max="15105" width="23" style="78" customWidth="1"/>
    <col min="15106" max="15106" width="42" style="78" customWidth="1"/>
    <col min="15107" max="15107" width="54.7109375" style="78" customWidth="1"/>
    <col min="15108" max="15108" width="17.28515625" style="78" bestFit="1" customWidth="1"/>
    <col min="15109" max="15109" width="20.140625" style="78" bestFit="1" customWidth="1"/>
    <col min="15110" max="15110" width="16.5703125" style="78" customWidth="1"/>
    <col min="15111" max="15111" width="18.7109375" style="78" bestFit="1" customWidth="1"/>
    <col min="15112" max="15112" width="17.5703125" style="78" customWidth="1"/>
    <col min="15113" max="15113" width="15.5703125" style="78" bestFit="1" customWidth="1"/>
    <col min="15114" max="15114" width="13.5703125" style="78" customWidth="1"/>
    <col min="15115" max="15115" width="20.5703125" style="78" customWidth="1"/>
    <col min="15116" max="15116" width="12.42578125" style="78" bestFit="1" customWidth="1"/>
    <col min="15117" max="15360" width="9.140625" style="78"/>
    <col min="15361" max="15361" width="23" style="78" customWidth="1"/>
    <col min="15362" max="15362" width="42" style="78" customWidth="1"/>
    <col min="15363" max="15363" width="54.7109375" style="78" customWidth="1"/>
    <col min="15364" max="15364" width="17.28515625" style="78" bestFit="1" customWidth="1"/>
    <col min="15365" max="15365" width="20.140625" style="78" bestFit="1" customWidth="1"/>
    <col min="15366" max="15366" width="16.5703125" style="78" customWidth="1"/>
    <col min="15367" max="15367" width="18.7109375" style="78" bestFit="1" customWidth="1"/>
    <col min="15368" max="15368" width="17.5703125" style="78" customWidth="1"/>
    <col min="15369" max="15369" width="15.5703125" style="78" bestFit="1" customWidth="1"/>
    <col min="15370" max="15370" width="13.5703125" style="78" customWidth="1"/>
    <col min="15371" max="15371" width="20.5703125" style="78" customWidth="1"/>
    <col min="15372" max="15372" width="12.42578125" style="78" bestFit="1" customWidth="1"/>
    <col min="15373" max="15616" width="9.140625" style="78"/>
    <col min="15617" max="15617" width="23" style="78" customWidth="1"/>
    <col min="15618" max="15618" width="42" style="78" customWidth="1"/>
    <col min="15619" max="15619" width="54.7109375" style="78" customWidth="1"/>
    <col min="15620" max="15620" width="17.28515625" style="78" bestFit="1" customWidth="1"/>
    <col min="15621" max="15621" width="20.140625" style="78" bestFit="1" customWidth="1"/>
    <col min="15622" max="15622" width="16.5703125" style="78" customWidth="1"/>
    <col min="15623" max="15623" width="18.7109375" style="78" bestFit="1" customWidth="1"/>
    <col min="15624" max="15624" width="17.5703125" style="78" customWidth="1"/>
    <col min="15625" max="15625" width="15.5703125" style="78" bestFit="1" customWidth="1"/>
    <col min="15626" max="15626" width="13.5703125" style="78" customWidth="1"/>
    <col min="15627" max="15627" width="20.5703125" style="78" customWidth="1"/>
    <col min="15628" max="15628" width="12.42578125" style="78" bestFit="1" customWidth="1"/>
    <col min="15629" max="15872" width="9.140625" style="78"/>
    <col min="15873" max="15873" width="23" style="78" customWidth="1"/>
    <col min="15874" max="15874" width="42" style="78" customWidth="1"/>
    <col min="15875" max="15875" width="54.7109375" style="78" customWidth="1"/>
    <col min="15876" max="15876" width="17.28515625" style="78" bestFit="1" customWidth="1"/>
    <col min="15877" max="15877" width="20.140625" style="78" bestFit="1" customWidth="1"/>
    <col min="15878" max="15878" width="16.5703125" style="78" customWidth="1"/>
    <col min="15879" max="15879" width="18.7109375" style="78" bestFit="1" customWidth="1"/>
    <col min="15880" max="15880" width="17.5703125" style="78" customWidth="1"/>
    <col min="15881" max="15881" width="15.5703125" style="78" bestFit="1" customWidth="1"/>
    <col min="15882" max="15882" width="13.5703125" style="78" customWidth="1"/>
    <col min="15883" max="15883" width="20.5703125" style="78" customWidth="1"/>
    <col min="15884" max="15884" width="12.42578125" style="78" bestFit="1" customWidth="1"/>
    <col min="15885" max="16128" width="9.140625" style="78"/>
    <col min="16129" max="16129" width="23" style="78" customWidth="1"/>
    <col min="16130" max="16130" width="42" style="78" customWidth="1"/>
    <col min="16131" max="16131" width="54.7109375" style="78" customWidth="1"/>
    <col min="16132" max="16132" width="17.28515625" style="78" bestFit="1" customWidth="1"/>
    <col min="16133" max="16133" width="20.140625" style="78" bestFit="1" customWidth="1"/>
    <col min="16134" max="16134" width="16.5703125" style="78" customWidth="1"/>
    <col min="16135" max="16135" width="18.7109375" style="78" bestFit="1" customWidth="1"/>
    <col min="16136" max="16136" width="17.5703125" style="78" customWidth="1"/>
    <col min="16137" max="16137" width="15.5703125" style="78" bestFit="1" customWidth="1"/>
    <col min="16138" max="16138" width="13.5703125" style="78" customWidth="1"/>
    <col min="16139" max="16139" width="20.5703125" style="78" customWidth="1"/>
    <col min="16140" max="16140" width="12.42578125" style="78" bestFit="1" customWidth="1"/>
    <col min="16141" max="16384" width="9.140625" style="78"/>
  </cols>
  <sheetData>
    <row r="1" spans="2:7" x14ac:dyDescent="0.25">
      <c r="G1" s="79" t="s">
        <v>988</v>
      </c>
    </row>
    <row r="2" spans="2:7" x14ac:dyDescent="0.25">
      <c r="B2" s="301" t="s">
        <v>1075</v>
      </c>
      <c r="C2" s="301"/>
      <c r="D2" s="301"/>
      <c r="E2" s="301"/>
      <c r="F2" s="301"/>
      <c r="G2" s="301"/>
    </row>
    <row r="3" spans="2:7" x14ac:dyDescent="0.25">
      <c r="B3" s="301" t="s">
        <v>1076</v>
      </c>
      <c r="C3" s="301"/>
      <c r="D3" s="301"/>
      <c r="E3" s="301"/>
      <c r="F3" s="301"/>
      <c r="G3" s="301"/>
    </row>
    <row r="4" spans="2:7" x14ac:dyDescent="0.25">
      <c r="B4" s="79"/>
      <c r="C4" s="79"/>
      <c r="D4" s="79"/>
      <c r="E4" s="79"/>
      <c r="F4" s="79"/>
      <c r="G4" s="79"/>
    </row>
    <row r="5" spans="2:7" x14ac:dyDescent="0.25">
      <c r="B5" s="301" t="s">
        <v>1077</v>
      </c>
      <c r="C5" s="301"/>
      <c r="D5" s="301"/>
      <c r="E5" s="301"/>
      <c r="F5" s="301"/>
      <c r="G5" s="301"/>
    </row>
    <row r="6" spans="2:7" x14ac:dyDescent="0.25">
      <c r="B6" s="79" t="s">
        <v>1078</v>
      </c>
    </row>
    <row r="8" spans="2:7" ht="27" x14ac:dyDescent="0.25">
      <c r="B8" s="80" t="s">
        <v>1079</v>
      </c>
      <c r="C8" s="80" t="s">
        <v>1080</v>
      </c>
      <c r="D8" s="80" t="s">
        <v>1081</v>
      </c>
      <c r="E8" s="81" t="s">
        <v>1082</v>
      </c>
      <c r="F8" s="81" t="s">
        <v>1083</v>
      </c>
      <c r="G8" s="81" t="s">
        <v>1084</v>
      </c>
    </row>
    <row r="9" spans="2:7" x14ac:dyDescent="0.25">
      <c r="B9" s="82" t="s">
        <v>682</v>
      </c>
      <c r="C9" s="82" t="s">
        <v>1085</v>
      </c>
      <c r="D9" s="83" t="s">
        <v>1086</v>
      </c>
      <c r="E9" s="84">
        <v>233.87</v>
      </c>
      <c r="F9" s="85">
        <v>225.25</v>
      </c>
      <c r="G9" s="86">
        <v>8.0487675000000003</v>
      </c>
    </row>
    <row r="10" spans="2:7" x14ac:dyDescent="0.25">
      <c r="B10" s="87" t="s">
        <v>682</v>
      </c>
      <c r="C10" s="87" t="s">
        <v>1087</v>
      </c>
      <c r="D10" s="88" t="s">
        <v>1086</v>
      </c>
      <c r="E10" s="84">
        <v>219.46</v>
      </c>
      <c r="F10" s="85">
        <v>225.3</v>
      </c>
      <c r="G10" s="86">
        <v>10.211375</v>
      </c>
    </row>
    <row r="11" spans="2:7" x14ac:dyDescent="0.25">
      <c r="B11" s="87" t="s">
        <v>682</v>
      </c>
      <c r="C11" s="87" t="s">
        <v>1088</v>
      </c>
      <c r="D11" s="88" t="s">
        <v>1086</v>
      </c>
      <c r="E11" s="84">
        <v>2612.9499999999998</v>
      </c>
      <c r="F11" s="85">
        <v>2558.75</v>
      </c>
      <c r="G11" s="86">
        <v>76.097038799999993</v>
      </c>
    </row>
    <row r="12" spans="2:7" x14ac:dyDescent="0.25">
      <c r="B12" s="87" t="s">
        <v>682</v>
      </c>
      <c r="C12" s="87" t="s">
        <v>1089</v>
      </c>
      <c r="D12" s="88" t="s">
        <v>1086</v>
      </c>
      <c r="E12" s="84">
        <v>1243.48</v>
      </c>
      <c r="F12" s="85">
        <v>1196.4000000000001</v>
      </c>
      <c r="G12" s="86">
        <v>31.292567999999999</v>
      </c>
    </row>
    <row r="13" spans="2:7" x14ac:dyDescent="0.25">
      <c r="B13" s="87" t="s">
        <v>682</v>
      </c>
      <c r="C13" s="87" t="s">
        <v>1090</v>
      </c>
      <c r="D13" s="88" t="s">
        <v>1086</v>
      </c>
      <c r="E13" s="84">
        <v>1403.41</v>
      </c>
      <c r="F13" s="85">
        <v>1380.9</v>
      </c>
      <c r="G13" s="86">
        <v>146.90901960000002</v>
      </c>
    </row>
    <row r="14" spans="2:7" x14ac:dyDescent="0.25">
      <c r="B14" s="87" t="s">
        <v>682</v>
      </c>
      <c r="C14" s="87" t="s">
        <v>1091</v>
      </c>
      <c r="D14" s="88" t="s">
        <v>1086</v>
      </c>
      <c r="E14" s="84">
        <v>581.32000000000005</v>
      </c>
      <c r="F14" s="85">
        <v>550.15</v>
      </c>
      <c r="G14" s="86">
        <v>52.7532858</v>
      </c>
    </row>
    <row r="15" spans="2:7" x14ac:dyDescent="0.25">
      <c r="B15" s="87" t="s">
        <v>682</v>
      </c>
      <c r="C15" s="87" t="s">
        <v>1092</v>
      </c>
      <c r="D15" s="88" t="s">
        <v>1086</v>
      </c>
      <c r="E15" s="84">
        <v>838.28</v>
      </c>
      <c r="F15" s="85">
        <v>823.35</v>
      </c>
      <c r="G15" s="86">
        <v>136.52311920000002</v>
      </c>
    </row>
    <row r="16" spans="2:7" x14ac:dyDescent="0.25">
      <c r="B16" s="87" t="s">
        <v>682</v>
      </c>
      <c r="C16" s="87" t="s">
        <v>1093</v>
      </c>
      <c r="D16" s="88" t="s">
        <v>1086</v>
      </c>
      <c r="E16" s="84">
        <v>632.9</v>
      </c>
      <c r="F16" s="85">
        <v>637.35</v>
      </c>
      <c r="G16" s="86">
        <v>193.58964800000001</v>
      </c>
    </row>
    <row r="17" spans="2:7" x14ac:dyDescent="0.25">
      <c r="B17" s="87" t="s">
        <v>682</v>
      </c>
      <c r="C17" s="87" t="s">
        <v>1094</v>
      </c>
      <c r="D17" s="88" t="s">
        <v>1086</v>
      </c>
      <c r="E17" s="84">
        <v>1362.12</v>
      </c>
      <c r="F17" s="85">
        <v>1332.25</v>
      </c>
      <c r="G17" s="86">
        <v>34.878505199999999</v>
      </c>
    </row>
    <row r="18" spans="2:7" x14ac:dyDescent="0.25">
      <c r="B18" s="87" t="s">
        <v>682</v>
      </c>
      <c r="C18" s="87" t="s">
        <v>1095</v>
      </c>
      <c r="D18" s="88" t="s">
        <v>1086</v>
      </c>
      <c r="E18" s="84">
        <v>1541.46</v>
      </c>
      <c r="F18" s="85">
        <v>1539.75</v>
      </c>
      <c r="G18" s="86">
        <v>148.90218999999999</v>
      </c>
    </row>
    <row r="19" spans="2:7" x14ac:dyDescent="0.25">
      <c r="B19" s="87" t="s">
        <v>682</v>
      </c>
      <c r="C19" s="87" t="s">
        <v>1096</v>
      </c>
      <c r="D19" s="88" t="s">
        <v>1086</v>
      </c>
      <c r="E19" s="84">
        <v>2371.4499999999998</v>
      </c>
      <c r="F19" s="85">
        <v>2323.85</v>
      </c>
      <c r="G19" s="86">
        <v>2.5074885999999998</v>
      </c>
    </row>
    <row r="20" spans="2:7" x14ac:dyDescent="0.25">
      <c r="B20" s="87" t="s">
        <v>682</v>
      </c>
      <c r="C20" s="89" t="s">
        <v>1097</v>
      </c>
      <c r="D20" s="88" t="s">
        <v>1086</v>
      </c>
      <c r="E20" s="84">
        <v>349.71</v>
      </c>
      <c r="F20" s="85">
        <v>349.5</v>
      </c>
      <c r="G20" s="86">
        <v>242.02457999999999</v>
      </c>
    </row>
    <row r="21" spans="2:7" x14ac:dyDescent="0.25">
      <c r="B21" s="87" t="s">
        <v>682</v>
      </c>
      <c r="C21" s="89" t="s">
        <v>1098</v>
      </c>
      <c r="D21" s="88" t="s">
        <v>1086</v>
      </c>
      <c r="E21" s="84">
        <v>433.8</v>
      </c>
      <c r="F21" s="85">
        <v>421.5</v>
      </c>
      <c r="G21" s="86">
        <v>7.2405600000000003</v>
      </c>
    </row>
    <row r="22" spans="2:7" x14ac:dyDescent="0.25">
      <c r="B22" s="87" t="s">
        <v>682</v>
      </c>
      <c r="C22" s="89" t="s">
        <v>1099</v>
      </c>
      <c r="D22" s="88" t="s">
        <v>1086</v>
      </c>
      <c r="E22" s="84">
        <v>1730.65</v>
      </c>
      <c r="F22" s="85">
        <v>1694.05</v>
      </c>
      <c r="G22" s="86">
        <v>27.711481000000003</v>
      </c>
    </row>
    <row r="23" spans="2:7" x14ac:dyDescent="0.25">
      <c r="B23" s="87" t="s">
        <v>682</v>
      </c>
      <c r="C23" s="89" t="s">
        <v>1100</v>
      </c>
      <c r="D23" s="88" t="s">
        <v>1086</v>
      </c>
      <c r="E23" s="84">
        <v>3625.74</v>
      </c>
      <c r="F23" s="85">
        <v>3672.35</v>
      </c>
      <c r="G23" s="86">
        <v>29.196251999999998</v>
      </c>
    </row>
    <row r="24" spans="2:7" x14ac:dyDescent="0.25">
      <c r="B24" s="87" t="s">
        <v>682</v>
      </c>
      <c r="C24" s="89" t="s">
        <v>1101</v>
      </c>
      <c r="D24" s="88" t="s">
        <v>1086</v>
      </c>
      <c r="E24" s="84">
        <v>175.55</v>
      </c>
      <c r="F24" s="85">
        <v>169.25</v>
      </c>
      <c r="G24" s="86">
        <v>105.26985000000001</v>
      </c>
    </row>
    <row r="25" spans="2:7" x14ac:dyDescent="0.25">
      <c r="B25" s="87" t="s">
        <v>682</v>
      </c>
      <c r="C25" s="89" t="s">
        <v>1102</v>
      </c>
      <c r="D25" s="88" t="s">
        <v>1086</v>
      </c>
      <c r="E25" s="84">
        <v>2968.68</v>
      </c>
      <c r="F25" s="85">
        <v>2880.9</v>
      </c>
      <c r="G25" s="86">
        <v>139.90446800000001</v>
      </c>
    </row>
    <row r="26" spans="2:7" x14ac:dyDescent="0.25">
      <c r="B26" s="87" t="s">
        <v>682</v>
      </c>
      <c r="C26" s="89" t="s">
        <v>1103</v>
      </c>
      <c r="D26" s="88" t="s">
        <v>1086</v>
      </c>
      <c r="E26" s="84">
        <v>843.69</v>
      </c>
      <c r="F26" s="85">
        <v>837.8</v>
      </c>
      <c r="G26" s="86">
        <v>19.917045000000002</v>
      </c>
    </row>
    <row r="27" spans="2:7" x14ac:dyDescent="0.25">
      <c r="B27" s="87" t="s">
        <v>682</v>
      </c>
      <c r="C27" s="89" t="s">
        <v>1104</v>
      </c>
      <c r="D27" s="88" t="s">
        <v>1086</v>
      </c>
      <c r="E27" s="84">
        <v>1479.65</v>
      </c>
      <c r="F27" s="85">
        <v>1467.4</v>
      </c>
      <c r="G27" s="86">
        <v>51.002923999999993</v>
      </c>
    </row>
    <row r="28" spans="2:7" x14ac:dyDescent="0.25">
      <c r="B28" s="87" t="s">
        <v>682</v>
      </c>
      <c r="C28" s="89" t="s">
        <v>1105</v>
      </c>
      <c r="D28" s="88" t="s">
        <v>1086</v>
      </c>
      <c r="E28" s="84">
        <v>3905.4</v>
      </c>
      <c r="F28" s="85">
        <v>3702.55</v>
      </c>
      <c r="G28" s="86">
        <v>5.8133059999999999</v>
      </c>
    </row>
    <row r="29" spans="2:7" x14ac:dyDescent="0.25">
      <c r="B29" s="87" t="s">
        <v>682</v>
      </c>
      <c r="C29" s="89" t="s">
        <v>897</v>
      </c>
      <c r="D29" s="88" t="s">
        <v>1086</v>
      </c>
      <c r="E29" s="84">
        <v>15.44</v>
      </c>
      <c r="F29" s="85">
        <v>15.4</v>
      </c>
      <c r="G29" s="86">
        <v>129.7664</v>
      </c>
    </row>
    <row r="30" spans="2:7" x14ac:dyDescent="0.25">
      <c r="B30" s="87"/>
      <c r="C30" s="90"/>
      <c r="D30" s="88"/>
      <c r="E30" s="84"/>
      <c r="F30" s="91"/>
      <c r="G30" s="92"/>
    </row>
    <row r="31" spans="2:7" x14ac:dyDescent="0.25">
      <c r="B31" s="87" t="s">
        <v>701</v>
      </c>
      <c r="C31" s="93" t="s">
        <v>1106</v>
      </c>
      <c r="D31" s="88" t="s">
        <v>1086</v>
      </c>
      <c r="E31" s="84">
        <v>6938.97</v>
      </c>
      <c r="F31" s="85">
        <v>6719.35</v>
      </c>
      <c r="G31" s="86">
        <v>192.11680800000002</v>
      </c>
    </row>
    <row r="32" spans="2:7" x14ac:dyDescent="0.25">
      <c r="B32" s="87" t="s">
        <v>701</v>
      </c>
      <c r="C32" s="93" t="s">
        <v>1107</v>
      </c>
      <c r="D32" s="88" t="s">
        <v>1086</v>
      </c>
      <c r="E32" s="84">
        <v>1616.15</v>
      </c>
      <c r="F32" s="85">
        <v>1539.35</v>
      </c>
      <c r="G32" s="86">
        <v>84.3315506</v>
      </c>
    </row>
    <row r="33" spans="2:8" x14ac:dyDescent="0.25">
      <c r="B33" s="87" t="s">
        <v>701</v>
      </c>
      <c r="C33" s="93" t="s">
        <v>1108</v>
      </c>
      <c r="D33" s="88" t="s">
        <v>1086</v>
      </c>
      <c r="E33" s="84">
        <v>270.33999999999997</v>
      </c>
      <c r="F33" s="85">
        <v>266.89999999999998</v>
      </c>
      <c r="G33" s="86">
        <v>503.04067020000002</v>
      </c>
    </row>
    <row r="34" spans="2:8" x14ac:dyDescent="0.25">
      <c r="B34" s="87" t="s">
        <v>701</v>
      </c>
      <c r="C34" s="93" t="s">
        <v>1109</v>
      </c>
      <c r="D34" s="88" t="s">
        <v>1086</v>
      </c>
      <c r="E34" s="84">
        <v>117.23</v>
      </c>
      <c r="F34" s="85">
        <v>118.55</v>
      </c>
      <c r="G34" s="86">
        <v>473.4860496</v>
      </c>
    </row>
    <row r="35" spans="2:8" x14ac:dyDescent="0.25">
      <c r="B35" s="87" t="s">
        <v>701</v>
      </c>
      <c r="C35" s="93" t="s">
        <v>1110</v>
      </c>
      <c r="D35" s="88" t="s">
        <v>1086</v>
      </c>
      <c r="E35" s="84">
        <v>1501.93</v>
      </c>
      <c r="F35" s="85">
        <v>1458.65</v>
      </c>
      <c r="G35" s="86">
        <v>217.1382912</v>
      </c>
    </row>
    <row r="36" spans="2:8" x14ac:dyDescent="0.25">
      <c r="B36" s="87" t="s">
        <v>701</v>
      </c>
      <c r="C36" s="93" t="s">
        <v>1111</v>
      </c>
      <c r="D36" s="88" t="s">
        <v>1086</v>
      </c>
      <c r="E36" s="84">
        <v>1813.5</v>
      </c>
      <c r="F36" s="85">
        <v>1776.35</v>
      </c>
      <c r="G36" s="86">
        <v>5.9362141999999993</v>
      </c>
    </row>
    <row r="37" spans="2:8" x14ac:dyDescent="0.25">
      <c r="B37" s="87" t="s">
        <v>701</v>
      </c>
      <c r="C37" s="93" t="s">
        <v>1095</v>
      </c>
      <c r="D37" s="88" t="s">
        <v>1086</v>
      </c>
      <c r="E37" s="84">
        <v>1542.07</v>
      </c>
      <c r="F37" s="85">
        <v>1539.75</v>
      </c>
      <c r="G37" s="86">
        <v>492.86624890000002</v>
      </c>
    </row>
    <row r="38" spans="2:8" x14ac:dyDescent="0.25">
      <c r="B38" s="87" t="s">
        <v>701</v>
      </c>
      <c r="C38" s="93" t="s">
        <v>1112</v>
      </c>
      <c r="D38" s="88" t="s">
        <v>1086</v>
      </c>
      <c r="E38" s="84">
        <v>1473.89</v>
      </c>
      <c r="F38" s="85">
        <v>1471.45</v>
      </c>
      <c r="G38" s="86">
        <v>105.83230400000001</v>
      </c>
    </row>
    <row r="39" spans="2:8" x14ac:dyDescent="0.25">
      <c r="B39" s="87" t="s">
        <v>701</v>
      </c>
      <c r="C39" s="93" t="s">
        <v>1113</v>
      </c>
      <c r="D39" s="88" t="s">
        <v>1086</v>
      </c>
      <c r="E39" s="84">
        <v>1453.18</v>
      </c>
      <c r="F39" s="85">
        <v>1417.35</v>
      </c>
      <c r="G39" s="86">
        <v>292.51267200000001</v>
      </c>
    </row>
    <row r="40" spans="2:8" x14ac:dyDescent="0.25">
      <c r="B40" s="87" t="s">
        <v>701</v>
      </c>
      <c r="C40" s="93" t="s">
        <v>1099</v>
      </c>
      <c r="D40" s="88" t="s">
        <v>1086</v>
      </c>
      <c r="E40" s="84">
        <v>1717.81</v>
      </c>
      <c r="F40" s="85">
        <v>1694.05</v>
      </c>
      <c r="G40" s="86">
        <v>480.73395299999999</v>
      </c>
    </row>
    <row r="41" spans="2:8" x14ac:dyDescent="0.25">
      <c r="B41" s="87" t="s">
        <v>701</v>
      </c>
      <c r="C41" s="93" t="s">
        <v>1114</v>
      </c>
      <c r="D41" s="88" t="s">
        <v>1086</v>
      </c>
      <c r="E41" s="84">
        <v>12928.2</v>
      </c>
      <c r="F41" s="85">
        <v>12503.9</v>
      </c>
      <c r="G41" s="86">
        <v>23.529624300000002</v>
      </c>
    </row>
    <row r="42" spans="2:8" x14ac:dyDescent="0.25">
      <c r="B42" s="87" t="s">
        <v>701</v>
      </c>
      <c r="C42" s="93" t="s">
        <v>1115</v>
      </c>
      <c r="D42" s="88" t="s">
        <v>1086</v>
      </c>
      <c r="E42" s="84">
        <v>368.45</v>
      </c>
      <c r="F42" s="85">
        <v>362.05</v>
      </c>
      <c r="G42" s="86">
        <v>28.872789000000004</v>
      </c>
    </row>
    <row r="43" spans="2:8" x14ac:dyDescent="0.25">
      <c r="B43" s="87" t="s">
        <v>701</v>
      </c>
      <c r="C43" s="93" t="s">
        <v>1116</v>
      </c>
      <c r="D43" s="88" t="s">
        <v>1086</v>
      </c>
      <c r="E43" s="84">
        <v>931.99</v>
      </c>
      <c r="F43" s="85">
        <v>924.8</v>
      </c>
      <c r="G43" s="86">
        <v>285.38919599999997</v>
      </c>
    </row>
    <row r="44" spans="2:8" x14ac:dyDescent="0.25">
      <c r="B44" s="87" t="s">
        <v>701</v>
      </c>
      <c r="C44" s="93" t="s">
        <v>1117</v>
      </c>
      <c r="D44" s="88" t="s">
        <v>1086</v>
      </c>
      <c r="E44" s="84">
        <v>523.20000000000005</v>
      </c>
      <c r="F44" s="85">
        <v>511.05</v>
      </c>
      <c r="G44" s="86">
        <v>7.6601267999999996</v>
      </c>
    </row>
    <row r="45" spans="2:8" x14ac:dyDescent="0.25">
      <c r="B45" s="87" t="s">
        <v>701</v>
      </c>
      <c r="C45" s="93" t="s">
        <v>1118</v>
      </c>
      <c r="D45" s="88" t="s">
        <v>1086</v>
      </c>
      <c r="E45" s="84">
        <v>150.91999999999999</v>
      </c>
      <c r="F45" s="85">
        <v>150.69999999999999</v>
      </c>
      <c r="G45" s="86">
        <v>1400.219535</v>
      </c>
    </row>
    <row r="46" spans="2:8" x14ac:dyDescent="0.25">
      <c r="B46" s="87" t="s">
        <v>701</v>
      </c>
      <c r="C46" s="93" t="s">
        <v>1119</v>
      </c>
      <c r="D46" s="88" t="s">
        <v>1086</v>
      </c>
      <c r="E46" s="84">
        <v>1034.79</v>
      </c>
      <c r="F46" s="85">
        <v>1008.2</v>
      </c>
      <c r="G46" s="86">
        <v>81.835649999999987</v>
      </c>
    </row>
    <row r="47" spans="2:8" x14ac:dyDescent="0.25">
      <c r="B47" s="87"/>
      <c r="C47" s="93"/>
      <c r="D47" s="88"/>
      <c r="E47" s="94"/>
      <c r="F47" s="95"/>
      <c r="G47" s="86"/>
    </row>
    <row r="48" spans="2:8" x14ac:dyDescent="0.25">
      <c r="B48" s="87" t="s">
        <v>731</v>
      </c>
      <c r="C48" s="96" t="s">
        <v>1120</v>
      </c>
      <c r="D48" s="88" t="s">
        <v>1086</v>
      </c>
      <c r="E48" s="97">
        <v>2880.64</v>
      </c>
      <c r="F48" s="98">
        <v>2867.25</v>
      </c>
      <c r="G48" s="99">
        <v>29.761757500000002</v>
      </c>
      <c r="H48" s="100"/>
    </row>
    <row r="49" spans="2:8" x14ac:dyDescent="0.25">
      <c r="B49" s="87" t="s">
        <v>731</v>
      </c>
      <c r="C49" s="96" t="s">
        <v>1088</v>
      </c>
      <c r="D49" s="88" t="s">
        <v>1086</v>
      </c>
      <c r="E49" s="97">
        <v>2608.27</v>
      </c>
      <c r="F49" s="98">
        <v>2558.75</v>
      </c>
      <c r="G49" s="99">
        <v>43.270865200000003</v>
      </c>
      <c r="H49" s="100"/>
    </row>
    <row r="50" spans="2:8" x14ac:dyDescent="0.25">
      <c r="B50" s="87" t="s">
        <v>731</v>
      </c>
      <c r="C50" s="96" t="s">
        <v>1089</v>
      </c>
      <c r="D50" s="88" t="s">
        <v>1086</v>
      </c>
      <c r="E50" s="97">
        <v>1240.17</v>
      </c>
      <c r="F50" s="98">
        <v>1196.4000000000001</v>
      </c>
      <c r="G50" s="99">
        <v>104.30856</v>
      </c>
      <c r="H50" s="100"/>
    </row>
    <row r="51" spans="2:8" x14ac:dyDescent="0.25">
      <c r="B51" s="87" t="s">
        <v>731</v>
      </c>
      <c r="C51" s="96" t="s">
        <v>1121</v>
      </c>
      <c r="D51" s="88" t="s">
        <v>1086</v>
      </c>
      <c r="E51" s="97">
        <v>1181.68</v>
      </c>
      <c r="F51" s="98">
        <v>1172.45</v>
      </c>
      <c r="G51" s="99">
        <v>456.81716339999997</v>
      </c>
      <c r="H51" s="100"/>
    </row>
    <row r="52" spans="2:8" x14ac:dyDescent="0.25">
      <c r="B52" s="87" t="s">
        <v>731</v>
      </c>
      <c r="C52" s="96" t="s">
        <v>1106</v>
      </c>
      <c r="D52" s="88" t="s">
        <v>1086</v>
      </c>
      <c r="E52" s="97">
        <v>6972.4</v>
      </c>
      <c r="F52" s="98">
        <v>6719.35</v>
      </c>
      <c r="G52" s="99">
        <v>196.55027280000002</v>
      </c>
      <c r="H52" s="100"/>
    </row>
    <row r="53" spans="2:8" x14ac:dyDescent="0.25">
      <c r="B53" s="87" t="s">
        <v>731</v>
      </c>
      <c r="C53" s="96" t="s">
        <v>1107</v>
      </c>
      <c r="D53" s="88" t="s">
        <v>1086</v>
      </c>
      <c r="E53" s="97">
        <v>1617.17</v>
      </c>
      <c r="F53" s="98">
        <v>1539.35</v>
      </c>
      <c r="G53" s="99">
        <v>34.0046575</v>
      </c>
      <c r="H53" s="100"/>
    </row>
    <row r="54" spans="2:8" x14ac:dyDescent="0.25">
      <c r="B54" s="87" t="s">
        <v>731</v>
      </c>
      <c r="C54" s="96" t="s">
        <v>1108</v>
      </c>
      <c r="D54" s="88" t="s">
        <v>1086</v>
      </c>
      <c r="E54" s="97">
        <v>268.82</v>
      </c>
      <c r="F54" s="98">
        <v>266.89999999999998</v>
      </c>
      <c r="G54" s="99">
        <v>219.88255710000001</v>
      </c>
      <c r="H54" s="100"/>
    </row>
    <row r="55" spans="2:8" x14ac:dyDescent="0.25">
      <c r="B55" s="87" t="s">
        <v>731</v>
      </c>
      <c r="C55" s="96" t="s">
        <v>1122</v>
      </c>
      <c r="D55" s="88" t="s">
        <v>1086</v>
      </c>
      <c r="E55" s="97">
        <v>1595.25</v>
      </c>
      <c r="F55" s="98">
        <v>1568.25</v>
      </c>
      <c r="G55" s="99">
        <v>1.6642437999999999</v>
      </c>
      <c r="H55" s="100"/>
    </row>
    <row r="56" spans="2:8" x14ac:dyDescent="0.25">
      <c r="B56" s="87" t="s">
        <v>731</v>
      </c>
      <c r="C56" s="96" t="s">
        <v>1090</v>
      </c>
      <c r="D56" s="88" t="s">
        <v>1086</v>
      </c>
      <c r="E56" s="97">
        <v>1401.5</v>
      </c>
      <c r="F56" s="98">
        <v>1380.9</v>
      </c>
      <c r="G56" s="99">
        <v>380.09793960000002</v>
      </c>
      <c r="H56" s="100"/>
    </row>
    <row r="57" spans="2:8" x14ac:dyDescent="0.25">
      <c r="B57" s="87" t="s">
        <v>731</v>
      </c>
      <c r="C57" s="96" t="s">
        <v>1092</v>
      </c>
      <c r="D57" s="88" t="s">
        <v>1086</v>
      </c>
      <c r="E57" s="97">
        <v>842.7</v>
      </c>
      <c r="F57" s="98">
        <v>823.35</v>
      </c>
      <c r="G57" s="99">
        <v>56.447058900000009</v>
      </c>
      <c r="H57" s="100"/>
    </row>
    <row r="58" spans="2:8" x14ac:dyDescent="0.25">
      <c r="B58" s="87" t="s">
        <v>731</v>
      </c>
      <c r="C58" s="96" t="s">
        <v>1093</v>
      </c>
      <c r="D58" s="88" t="s">
        <v>1086</v>
      </c>
      <c r="E58" s="97">
        <v>634.36</v>
      </c>
      <c r="F58" s="98">
        <v>637.35</v>
      </c>
      <c r="G58" s="99">
        <v>12.099353000000001</v>
      </c>
      <c r="H58" s="100"/>
    </row>
    <row r="59" spans="2:8" x14ac:dyDescent="0.25">
      <c r="B59" s="87" t="s">
        <v>731</v>
      </c>
      <c r="C59" s="96" t="s">
        <v>1094</v>
      </c>
      <c r="D59" s="88" t="s">
        <v>1086</v>
      </c>
      <c r="E59" s="97">
        <v>1358.01</v>
      </c>
      <c r="F59" s="98">
        <v>1332.25</v>
      </c>
      <c r="G59" s="99">
        <v>141.174902</v>
      </c>
      <c r="H59" s="100"/>
    </row>
    <row r="60" spans="2:8" x14ac:dyDescent="0.25">
      <c r="B60" s="87" t="s">
        <v>731</v>
      </c>
      <c r="C60" s="96" t="s">
        <v>1095</v>
      </c>
      <c r="D60" s="88" t="s">
        <v>1086</v>
      </c>
      <c r="E60" s="97">
        <v>1547.88</v>
      </c>
      <c r="F60" s="98">
        <v>1539.75</v>
      </c>
      <c r="G60" s="99">
        <v>972.33130070000004</v>
      </c>
      <c r="H60" s="100"/>
    </row>
    <row r="61" spans="2:8" x14ac:dyDescent="0.25">
      <c r="B61" s="87" t="s">
        <v>731</v>
      </c>
      <c r="C61" s="96" t="s">
        <v>1123</v>
      </c>
      <c r="D61" s="88" t="s">
        <v>1086</v>
      </c>
      <c r="E61" s="97">
        <v>572.4</v>
      </c>
      <c r="F61" s="98">
        <v>551.5</v>
      </c>
      <c r="G61" s="99">
        <v>76.641482499999995</v>
      </c>
      <c r="H61" s="100"/>
    </row>
    <row r="62" spans="2:8" x14ac:dyDescent="0.25">
      <c r="B62" s="87" t="s">
        <v>731</v>
      </c>
      <c r="C62" s="96" t="s">
        <v>1124</v>
      </c>
      <c r="D62" s="88" t="s">
        <v>1086</v>
      </c>
      <c r="E62" s="97">
        <v>688.22</v>
      </c>
      <c r="F62" s="98">
        <v>694.75</v>
      </c>
      <c r="G62" s="99">
        <v>198.76106250000001</v>
      </c>
      <c r="H62" s="100"/>
    </row>
    <row r="63" spans="2:8" x14ac:dyDescent="0.25">
      <c r="B63" s="87" t="s">
        <v>731</v>
      </c>
      <c r="C63" s="96" t="s">
        <v>1125</v>
      </c>
      <c r="D63" s="88" t="s">
        <v>1086</v>
      </c>
      <c r="E63" s="97">
        <v>543.07000000000005</v>
      </c>
      <c r="F63" s="98">
        <v>542.1</v>
      </c>
      <c r="G63" s="99">
        <v>204.33842220000002</v>
      </c>
      <c r="H63" s="100"/>
    </row>
    <row r="64" spans="2:8" x14ac:dyDescent="0.25">
      <c r="B64" s="87" t="s">
        <v>731</v>
      </c>
      <c r="C64" s="96" t="s">
        <v>1096</v>
      </c>
      <c r="D64" s="88" t="s">
        <v>1086</v>
      </c>
      <c r="E64" s="97">
        <v>2384.69</v>
      </c>
      <c r="F64" s="98">
        <v>2323.85</v>
      </c>
      <c r="G64" s="99">
        <v>199.34534369999997</v>
      </c>
      <c r="H64" s="100"/>
    </row>
    <row r="65" spans="2:8" x14ac:dyDescent="0.25">
      <c r="B65" s="87" t="s">
        <v>731</v>
      </c>
      <c r="C65" s="96" t="s">
        <v>1126</v>
      </c>
      <c r="D65" s="88" t="s">
        <v>1086</v>
      </c>
      <c r="E65" s="97">
        <v>1140.81</v>
      </c>
      <c r="F65" s="98">
        <v>1129.2</v>
      </c>
      <c r="G65" s="99">
        <v>192.17797199999998</v>
      </c>
      <c r="H65" s="100"/>
    </row>
    <row r="66" spans="2:8" x14ac:dyDescent="0.25">
      <c r="B66" s="87" t="s">
        <v>731</v>
      </c>
      <c r="C66" s="96" t="s">
        <v>1112</v>
      </c>
      <c r="D66" s="88" t="s">
        <v>1086</v>
      </c>
      <c r="E66" s="97">
        <v>1472.22</v>
      </c>
      <c r="F66" s="98">
        <v>1471.45</v>
      </c>
      <c r="G66" s="99">
        <v>523.86990480000009</v>
      </c>
      <c r="H66" s="100"/>
    </row>
    <row r="67" spans="2:8" x14ac:dyDescent="0.25">
      <c r="B67" s="87" t="s">
        <v>731</v>
      </c>
      <c r="C67" s="96" t="s">
        <v>1113</v>
      </c>
      <c r="D67" s="88" t="s">
        <v>1086</v>
      </c>
      <c r="E67" s="97">
        <v>1450.29</v>
      </c>
      <c r="F67" s="98">
        <v>1417.35</v>
      </c>
      <c r="G67" s="99">
        <v>423.53397299999995</v>
      </c>
      <c r="H67" s="100"/>
    </row>
    <row r="68" spans="2:8" x14ac:dyDescent="0.25">
      <c r="B68" s="87" t="s">
        <v>731</v>
      </c>
      <c r="C68" s="96" t="s">
        <v>1127</v>
      </c>
      <c r="D68" s="88" t="s">
        <v>1086</v>
      </c>
      <c r="E68" s="97">
        <v>4239.99</v>
      </c>
      <c r="F68" s="98">
        <v>4209.8500000000004</v>
      </c>
      <c r="G68" s="99">
        <v>96.227371999999988</v>
      </c>
      <c r="H68" s="100"/>
    </row>
    <row r="69" spans="2:8" x14ac:dyDescent="0.25">
      <c r="B69" s="87" t="s">
        <v>731</v>
      </c>
      <c r="C69" s="96" t="s">
        <v>1128</v>
      </c>
      <c r="D69" s="88" t="s">
        <v>1086</v>
      </c>
      <c r="E69" s="97">
        <v>916.12</v>
      </c>
      <c r="F69" s="98">
        <v>888.25</v>
      </c>
      <c r="G69" s="99">
        <v>30.846113900000002</v>
      </c>
      <c r="H69" s="100"/>
    </row>
    <row r="70" spans="2:8" x14ac:dyDescent="0.25">
      <c r="B70" s="87" t="s">
        <v>731</v>
      </c>
      <c r="C70" s="96" t="s">
        <v>1100</v>
      </c>
      <c r="D70" s="88" t="s">
        <v>1086</v>
      </c>
      <c r="E70" s="97">
        <v>3637.52</v>
      </c>
      <c r="F70" s="98">
        <v>3672.35</v>
      </c>
      <c r="G70" s="99">
        <v>186.8560128</v>
      </c>
      <c r="H70" s="100"/>
    </row>
    <row r="71" spans="2:8" x14ac:dyDescent="0.25">
      <c r="B71" s="87" t="s">
        <v>731</v>
      </c>
      <c r="C71" s="96" t="s">
        <v>1129</v>
      </c>
      <c r="D71" s="88" t="s">
        <v>1086</v>
      </c>
      <c r="E71" s="97">
        <v>2503.7199999999998</v>
      </c>
      <c r="F71" s="98">
        <v>2527.15</v>
      </c>
      <c r="G71" s="99">
        <v>130.82902379999999</v>
      </c>
      <c r="H71" s="100"/>
    </row>
    <row r="72" spans="2:8" x14ac:dyDescent="0.25">
      <c r="B72" s="87" t="s">
        <v>731</v>
      </c>
      <c r="C72" s="96" t="s">
        <v>1114</v>
      </c>
      <c r="D72" s="88" t="s">
        <v>1086</v>
      </c>
      <c r="E72" s="97">
        <v>12771.16</v>
      </c>
      <c r="F72" s="98">
        <v>12503.9</v>
      </c>
      <c r="G72" s="99">
        <v>198.3211191</v>
      </c>
      <c r="H72" s="100"/>
    </row>
    <row r="73" spans="2:8" x14ac:dyDescent="0.25">
      <c r="B73" s="87" t="s">
        <v>731</v>
      </c>
      <c r="C73" s="96" t="s">
        <v>1115</v>
      </c>
      <c r="D73" s="88" t="s">
        <v>1086</v>
      </c>
      <c r="E73" s="97">
        <v>369.81</v>
      </c>
      <c r="F73" s="98">
        <v>362.05</v>
      </c>
      <c r="G73" s="99">
        <v>56.783151699999998</v>
      </c>
      <c r="H73" s="100"/>
    </row>
    <row r="74" spans="2:8" x14ac:dyDescent="0.25">
      <c r="B74" s="87" t="s">
        <v>731</v>
      </c>
      <c r="C74" s="96" t="s">
        <v>898</v>
      </c>
      <c r="D74" s="88" t="s">
        <v>1086</v>
      </c>
      <c r="E74" s="97">
        <v>128.69999999999999</v>
      </c>
      <c r="F74" s="98">
        <v>128.6</v>
      </c>
      <c r="G74" s="99">
        <v>2.3664800000000001</v>
      </c>
      <c r="H74" s="100"/>
    </row>
    <row r="75" spans="2:8" x14ac:dyDescent="0.25">
      <c r="B75" s="87" t="s">
        <v>731</v>
      </c>
      <c r="C75" s="96" t="s">
        <v>1102</v>
      </c>
      <c r="D75" s="88" t="s">
        <v>1086</v>
      </c>
      <c r="E75" s="97">
        <v>2980.12</v>
      </c>
      <c r="F75" s="98">
        <v>2880.9</v>
      </c>
      <c r="G75" s="99">
        <v>733.86252760000002</v>
      </c>
      <c r="H75" s="100"/>
    </row>
    <row r="76" spans="2:8" x14ac:dyDescent="0.25">
      <c r="B76" s="87" t="s">
        <v>731</v>
      </c>
      <c r="C76" s="96" t="s">
        <v>1104</v>
      </c>
      <c r="D76" s="88" t="s">
        <v>1086</v>
      </c>
      <c r="E76" s="97">
        <v>1470.89</v>
      </c>
      <c r="F76" s="98">
        <v>1467.4</v>
      </c>
      <c r="G76" s="99">
        <v>34.609126999999994</v>
      </c>
      <c r="H76" s="100"/>
    </row>
    <row r="77" spans="2:8" x14ac:dyDescent="0.25">
      <c r="B77" s="87" t="s">
        <v>731</v>
      </c>
      <c r="C77" s="96" t="s">
        <v>1116</v>
      </c>
      <c r="D77" s="88" t="s">
        <v>1086</v>
      </c>
      <c r="E77" s="97">
        <v>966.18</v>
      </c>
      <c r="F77" s="98">
        <v>924.8</v>
      </c>
      <c r="G77" s="99">
        <v>375.51209999999998</v>
      </c>
      <c r="H77" s="100"/>
    </row>
    <row r="78" spans="2:8" x14ac:dyDescent="0.25">
      <c r="B78" s="87" t="s">
        <v>731</v>
      </c>
      <c r="C78" s="96" t="s">
        <v>1130</v>
      </c>
      <c r="D78" s="88" t="s">
        <v>1086</v>
      </c>
      <c r="E78" s="97">
        <v>170.35</v>
      </c>
      <c r="F78" s="98">
        <v>168.3</v>
      </c>
      <c r="G78" s="99">
        <v>153.38202000000001</v>
      </c>
      <c r="H78" s="100"/>
    </row>
    <row r="79" spans="2:8" x14ac:dyDescent="0.25">
      <c r="B79" s="87" t="s">
        <v>731</v>
      </c>
      <c r="C79" s="96" t="s">
        <v>1131</v>
      </c>
      <c r="D79" s="88" t="s">
        <v>1086</v>
      </c>
      <c r="E79" s="97">
        <v>1184.32</v>
      </c>
      <c r="F79" s="98">
        <v>1167.6500000000001</v>
      </c>
      <c r="G79" s="99">
        <v>37.953871799999995</v>
      </c>
      <c r="H79" s="100"/>
    </row>
    <row r="80" spans="2:8" x14ac:dyDescent="0.25">
      <c r="B80" s="87" t="s">
        <v>731</v>
      </c>
      <c r="C80" s="96" t="s">
        <v>899</v>
      </c>
      <c r="D80" s="88" t="s">
        <v>1086</v>
      </c>
      <c r="E80" s="97">
        <v>459.51</v>
      </c>
      <c r="F80" s="98">
        <v>452.35</v>
      </c>
      <c r="G80" s="99">
        <v>66.629690400000001</v>
      </c>
      <c r="H80" s="100"/>
    </row>
    <row r="81" spans="2:8" x14ac:dyDescent="0.25">
      <c r="B81" s="87"/>
      <c r="C81" s="96"/>
      <c r="D81" s="88"/>
      <c r="E81" s="97"/>
      <c r="F81" s="98"/>
      <c r="G81" s="99"/>
      <c r="H81" s="100"/>
    </row>
    <row r="82" spans="2:8" x14ac:dyDescent="0.25">
      <c r="B82" s="87"/>
      <c r="C82" s="96"/>
      <c r="D82" s="88"/>
      <c r="E82" s="97"/>
      <c r="F82" s="98"/>
      <c r="G82" s="99"/>
      <c r="H82" s="100"/>
    </row>
    <row r="83" spans="2:8" x14ac:dyDescent="0.25">
      <c r="B83" s="87" t="s">
        <v>852</v>
      </c>
      <c r="C83" s="96" t="s">
        <v>1121</v>
      </c>
      <c r="D83" s="88" t="s">
        <v>1086</v>
      </c>
      <c r="E83" s="97">
        <v>1197.54</v>
      </c>
      <c r="F83" s="101">
        <v>1172.45</v>
      </c>
      <c r="G83" s="86">
        <v>674.16322120000007</v>
      </c>
      <c r="H83" s="100"/>
    </row>
    <row r="84" spans="2:8" x14ac:dyDescent="0.25">
      <c r="B84" s="87" t="s">
        <v>852</v>
      </c>
      <c r="C84" s="96" t="s">
        <v>1106</v>
      </c>
      <c r="D84" s="88" t="s">
        <v>1086</v>
      </c>
      <c r="E84" s="97">
        <v>6971.51</v>
      </c>
      <c r="F84" s="101">
        <v>6719.35</v>
      </c>
      <c r="G84" s="86">
        <v>302.95342800000003</v>
      </c>
      <c r="H84" s="100"/>
    </row>
    <row r="85" spans="2:8" x14ac:dyDescent="0.25">
      <c r="B85" s="87" t="s">
        <v>852</v>
      </c>
      <c r="C85" s="96" t="s">
        <v>1090</v>
      </c>
      <c r="D85" s="88" t="s">
        <v>1086</v>
      </c>
      <c r="E85" s="97">
        <v>1404.26</v>
      </c>
      <c r="F85" s="101">
        <v>1380.9</v>
      </c>
      <c r="G85" s="86">
        <v>246.01431060000002</v>
      </c>
      <c r="H85" s="100"/>
    </row>
    <row r="86" spans="2:8" x14ac:dyDescent="0.25">
      <c r="B86" s="87" t="s">
        <v>852</v>
      </c>
      <c r="C86" s="96" t="s">
        <v>1095</v>
      </c>
      <c r="D86" s="88" t="s">
        <v>1086</v>
      </c>
      <c r="E86" s="97">
        <v>1552.58</v>
      </c>
      <c r="F86" s="101">
        <v>1539.75</v>
      </c>
      <c r="G86" s="86">
        <v>634.32332939999992</v>
      </c>
      <c r="H86" s="100"/>
    </row>
    <row r="87" spans="2:8" x14ac:dyDescent="0.25">
      <c r="B87" s="87" t="s">
        <v>852</v>
      </c>
      <c r="C87" s="96" t="s">
        <v>1132</v>
      </c>
      <c r="D87" s="88" t="s">
        <v>1086</v>
      </c>
      <c r="E87" s="97">
        <v>5157.2</v>
      </c>
      <c r="F87" s="101">
        <v>5023.6499999999996</v>
      </c>
      <c r="G87" s="86">
        <v>318.05362009999999</v>
      </c>
      <c r="H87" s="100"/>
    </row>
    <row r="88" spans="2:8" x14ac:dyDescent="0.25">
      <c r="B88" s="87" t="s">
        <v>852</v>
      </c>
      <c r="C88" s="96" t="s">
        <v>1133</v>
      </c>
      <c r="D88" s="88" t="s">
        <v>1086</v>
      </c>
      <c r="E88" s="97">
        <v>6275.34</v>
      </c>
      <c r="F88" s="101">
        <v>5729.8</v>
      </c>
      <c r="G88" s="86">
        <v>275.32343300000002</v>
      </c>
      <c r="H88" s="100"/>
    </row>
    <row r="89" spans="2:8" x14ac:dyDescent="0.25">
      <c r="B89" s="87" t="s">
        <v>852</v>
      </c>
      <c r="C89" s="96" t="s">
        <v>1113</v>
      </c>
      <c r="D89" s="88" t="s">
        <v>1086</v>
      </c>
      <c r="E89" s="97">
        <v>1437.88</v>
      </c>
      <c r="F89" s="101">
        <v>1417.35</v>
      </c>
      <c r="G89" s="86">
        <v>65.002815999999996</v>
      </c>
      <c r="H89" s="100"/>
    </row>
    <row r="90" spans="2:8" x14ac:dyDescent="0.25">
      <c r="B90" s="87" t="s">
        <v>852</v>
      </c>
      <c r="C90" s="96" t="s">
        <v>1128</v>
      </c>
      <c r="D90" s="88" t="s">
        <v>1086</v>
      </c>
      <c r="E90" s="97">
        <v>912.93</v>
      </c>
      <c r="F90" s="101">
        <v>888.25</v>
      </c>
      <c r="G90" s="86">
        <v>22.336841099999997</v>
      </c>
      <c r="H90" s="100"/>
    </row>
    <row r="91" spans="2:8" x14ac:dyDescent="0.25">
      <c r="B91" s="87" t="s">
        <v>852</v>
      </c>
      <c r="C91" s="96" t="s">
        <v>1100</v>
      </c>
      <c r="D91" s="88" t="s">
        <v>1086</v>
      </c>
      <c r="E91" s="97">
        <v>3662.83</v>
      </c>
      <c r="F91" s="101">
        <v>3672.35</v>
      </c>
      <c r="G91" s="86">
        <v>984.88690080000003</v>
      </c>
      <c r="H91" s="100"/>
    </row>
    <row r="92" spans="2:8" x14ac:dyDescent="0.25">
      <c r="B92" s="87" t="s">
        <v>852</v>
      </c>
      <c r="C92" s="96" t="s">
        <v>1129</v>
      </c>
      <c r="D92" s="88" t="s">
        <v>1086</v>
      </c>
      <c r="E92" s="97">
        <v>2597.3000000000002</v>
      </c>
      <c r="F92" s="101">
        <v>2527.15</v>
      </c>
      <c r="G92" s="86">
        <v>1102.4738468999999</v>
      </c>
      <c r="H92" s="100"/>
    </row>
    <row r="93" spans="2:8" x14ac:dyDescent="0.25">
      <c r="B93" s="87" t="s">
        <v>852</v>
      </c>
      <c r="C93" s="96" t="s">
        <v>1102</v>
      </c>
      <c r="D93" s="88" t="s">
        <v>1086</v>
      </c>
      <c r="E93" s="97">
        <v>2954.79</v>
      </c>
      <c r="F93" s="101">
        <v>2880.9</v>
      </c>
      <c r="G93" s="86">
        <v>359.93604039999997</v>
      </c>
      <c r="H93" s="100"/>
    </row>
    <row r="94" spans="2:8" x14ac:dyDescent="0.25">
      <c r="B94" s="87" t="s">
        <v>852</v>
      </c>
      <c r="C94" s="96" t="s">
        <v>1134</v>
      </c>
      <c r="D94" s="88" t="s">
        <v>1086</v>
      </c>
      <c r="E94" s="97">
        <v>2427.65</v>
      </c>
      <c r="F94" s="101">
        <v>2379.25</v>
      </c>
      <c r="G94" s="86">
        <v>295.98956909999998</v>
      </c>
      <c r="H94" s="100"/>
    </row>
    <row r="95" spans="2:8" x14ac:dyDescent="0.25">
      <c r="B95" s="87" t="s">
        <v>852</v>
      </c>
      <c r="C95" s="96" t="s">
        <v>1130</v>
      </c>
      <c r="D95" s="88" t="s">
        <v>1086</v>
      </c>
      <c r="E95" s="97">
        <v>170.35</v>
      </c>
      <c r="F95" s="101">
        <v>168.3</v>
      </c>
      <c r="G95" s="86">
        <v>313.73595</v>
      </c>
      <c r="H95" s="100"/>
    </row>
    <row r="96" spans="2:8" x14ac:dyDescent="0.25">
      <c r="B96" s="87" t="s">
        <v>852</v>
      </c>
      <c r="C96" s="96" t="s">
        <v>1135</v>
      </c>
      <c r="D96" s="88" t="s">
        <v>1086</v>
      </c>
      <c r="E96" s="97">
        <v>2265.29</v>
      </c>
      <c r="F96" s="101">
        <v>2197.6999999999998</v>
      </c>
      <c r="G96" s="86">
        <v>312.03861749999999</v>
      </c>
      <c r="H96" s="100"/>
    </row>
    <row r="97" spans="2:12" x14ac:dyDescent="0.25">
      <c r="B97" s="87"/>
      <c r="C97" s="96"/>
      <c r="D97" s="88"/>
      <c r="E97" s="97"/>
      <c r="F97" s="101"/>
      <c r="G97" s="86"/>
      <c r="H97" s="100"/>
    </row>
    <row r="99" spans="2:12" x14ac:dyDescent="0.25">
      <c r="B99" s="79" t="s">
        <v>1136</v>
      </c>
      <c r="E99" s="102"/>
      <c r="F99" s="102"/>
      <c r="G99" s="102"/>
    </row>
    <row r="101" spans="2:12" x14ac:dyDescent="0.25">
      <c r="B101" s="103" t="s">
        <v>1079</v>
      </c>
      <c r="C101" s="103" t="s">
        <v>1137</v>
      </c>
    </row>
    <row r="102" spans="2:12" x14ac:dyDescent="0.25">
      <c r="B102" s="87" t="s">
        <v>682</v>
      </c>
      <c r="C102" s="104">
        <v>69.53</v>
      </c>
    </row>
    <row r="103" spans="2:12" x14ac:dyDescent="0.25">
      <c r="B103" s="87" t="s">
        <v>701</v>
      </c>
      <c r="C103" s="104">
        <v>13.52</v>
      </c>
    </row>
    <row r="104" spans="2:12" x14ac:dyDescent="0.25">
      <c r="B104" s="105" t="s">
        <v>731</v>
      </c>
      <c r="C104" s="104">
        <v>42.37</v>
      </c>
    </row>
    <row r="105" spans="2:12" x14ac:dyDescent="0.25">
      <c r="B105" s="87" t="s">
        <v>852</v>
      </c>
      <c r="C105" s="104">
        <v>14.84</v>
      </c>
    </row>
    <row r="107" spans="2:12" x14ac:dyDescent="0.25">
      <c r="B107" s="79" t="s">
        <v>1138</v>
      </c>
    </row>
    <row r="108" spans="2:12" x14ac:dyDescent="0.25">
      <c r="B108" s="79"/>
    </row>
    <row r="109" spans="2:12" ht="67.5" x14ac:dyDescent="0.25">
      <c r="B109" s="106" t="s">
        <v>1079</v>
      </c>
      <c r="C109" s="107" t="s">
        <v>1139</v>
      </c>
      <c r="D109" s="107" t="s">
        <v>1140</v>
      </c>
      <c r="E109" s="107" t="s">
        <v>1141</v>
      </c>
      <c r="F109" s="107" t="s">
        <v>1142</v>
      </c>
      <c r="G109" s="107" t="s">
        <v>1143</v>
      </c>
    </row>
    <row r="110" spans="2:12" x14ac:dyDescent="0.25">
      <c r="B110" s="87" t="s">
        <v>682</v>
      </c>
      <c r="C110" s="108">
        <f>912+1103</f>
        <v>2015</v>
      </c>
      <c r="D110" s="108">
        <f>912+828</f>
        <v>1740</v>
      </c>
      <c r="E110" s="109">
        <f>8477.8731052+7835.06</f>
        <v>16312.933105200002</v>
      </c>
      <c r="F110" s="109">
        <f>8115.8591468+7688.55</f>
        <v>15804.409146800001</v>
      </c>
      <c r="G110" s="110">
        <f>+F110-E110-1.24</f>
        <v>-509.763958400001</v>
      </c>
      <c r="H110" s="111"/>
      <c r="I110" s="112"/>
      <c r="J110" s="113"/>
      <c r="K110" s="113"/>
      <c r="L110" s="113"/>
    </row>
    <row r="111" spans="2:12" hidden="1" x14ac:dyDescent="0.25">
      <c r="B111" s="105" t="s">
        <v>198</v>
      </c>
      <c r="C111" s="108"/>
      <c r="D111" s="108"/>
      <c r="E111" s="109"/>
      <c r="F111" s="109"/>
      <c r="G111" s="110">
        <f t="shared" ref="G111:G117" si="0">+F111-E111</f>
        <v>0</v>
      </c>
      <c r="H111" s="111"/>
      <c r="I111" s="112"/>
      <c r="J111" s="113"/>
      <c r="K111" s="113"/>
      <c r="L111" s="113"/>
    </row>
    <row r="112" spans="2:12" x14ac:dyDescent="0.25">
      <c r="B112" s="87" t="s">
        <v>701</v>
      </c>
      <c r="C112" s="114">
        <f>3245+3155</f>
        <v>6400</v>
      </c>
      <c r="D112" s="114">
        <f>3245+2998</f>
        <v>6243</v>
      </c>
      <c r="E112" s="115">
        <f>23251.216376+23062.4</f>
        <v>46313.616376000005</v>
      </c>
      <c r="F112" s="115">
        <f>23019.2019576+23214.46</f>
        <v>46233.661957599994</v>
      </c>
      <c r="G112" s="110">
        <f t="shared" si="0"/>
        <v>-79.954418400011491</v>
      </c>
      <c r="H112" s="111"/>
      <c r="I112" s="112"/>
      <c r="J112" s="113"/>
      <c r="K112" s="113"/>
      <c r="L112" s="113"/>
    </row>
    <row r="113" spans="2:12" x14ac:dyDescent="0.25">
      <c r="B113" s="105" t="s">
        <v>731</v>
      </c>
      <c r="C113" s="108">
        <f>3089+4164</f>
        <v>7253</v>
      </c>
      <c r="D113" s="108">
        <f>3089+3947</f>
        <v>7036</v>
      </c>
      <c r="E113" s="109">
        <f>24138.034131+30739.91</f>
        <v>54877.944130999997</v>
      </c>
      <c r="F113" s="109">
        <f>24403.3776278+29771.72</f>
        <v>54175.097627800002</v>
      </c>
      <c r="G113" s="110">
        <f t="shared" si="0"/>
        <v>-702.84650319999491</v>
      </c>
      <c r="H113" s="111"/>
      <c r="I113" s="112"/>
      <c r="J113" s="113"/>
      <c r="K113" s="113"/>
      <c r="L113" s="113"/>
    </row>
    <row r="114" spans="2:12" x14ac:dyDescent="0.25">
      <c r="B114" s="87" t="s">
        <v>852</v>
      </c>
      <c r="C114" s="108">
        <f>4959+5302</f>
        <v>10261</v>
      </c>
      <c r="D114" s="108">
        <f>4959+4664</f>
        <v>9623</v>
      </c>
      <c r="E114" s="109">
        <f>40992.0946058+39677.53</f>
        <v>80669.624605799996</v>
      </c>
      <c r="F114" s="109">
        <f>39810.9031062+37471.77</f>
        <v>77282.673106200004</v>
      </c>
      <c r="G114" s="110">
        <f t="shared" si="0"/>
        <v>-3386.9514995999925</v>
      </c>
      <c r="H114" s="111"/>
      <c r="I114" s="112"/>
      <c r="J114" s="113"/>
      <c r="K114" s="113"/>
      <c r="L114" s="113"/>
    </row>
    <row r="115" spans="2:12" x14ac:dyDescent="0.25">
      <c r="B115" s="87" t="s">
        <v>567</v>
      </c>
      <c r="C115" s="114">
        <f>483+890</f>
        <v>1373</v>
      </c>
      <c r="D115" s="114">
        <f>483+890</f>
        <v>1373</v>
      </c>
      <c r="E115" s="115">
        <f>4091.83035+6117.58</f>
        <v>10209.41035</v>
      </c>
      <c r="F115" s="115">
        <f>4034.4795033+6049.53</f>
        <v>10084.0095033</v>
      </c>
      <c r="G115" s="110">
        <f t="shared" si="0"/>
        <v>-125.40084670000033</v>
      </c>
      <c r="H115" s="111"/>
      <c r="I115" s="112"/>
      <c r="J115" s="113"/>
      <c r="K115" s="113"/>
      <c r="L115" s="113"/>
    </row>
    <row r="116" spans="2:12" hidden="1" x14ac:dyDescent="0.25">
      <c r="B116" s="87" t="s">
        <v>839</v>
      </c>
      <c r="C116" s="114"/>
      <c r="D116" s="114"/>
      <c r="E116" s="116"/>
      <c r="F116" s="115"/>
      <c r="G116" s="110">
        <f t="shared" si="0"/>
        <v>0</v>
      </c>
      <c r="H116" s="111"/>
      <c r="I116" s="112"/>
      <c r="J116" s="113"/>
      <c r="K116" s="113"/>
      <c r="L116" s="113"/>
    </row>
    <row r="117" spans="2:12" hidden="1" x14ac:dyDescent="0.25">
      <c r="B117" s="105" t="s">
        <v>850</v>
      </c>
      <c r="C117" s="117"/>
      <c r="D117" s="117"/>
      <c r="E117" s="118"/>
      <c r="F117" s="118"/>
      <c r="G117" s="110">
        <f t="shared" si="0"/>
        <v>0</v>
      </c>
      <c r="H117" s="111"/>
      <c r="I117" s="112"/>
      <c r="J117" s="113"/>
    </row>
    <row r="118" spans="2:12" x14ac:dyDescent="0.25">
      <c r="H118" s="111"/>
      <c r="I118" s="112"/>
      <c r="J118" s="113"/>
    </row>
    <row r="119" spans="2:12" x14ac:dyDescent="0.25">
      <c r="E119" s="113"/>
      <c r="F119" s="113"/>
      <c r="H119" s="111"/>
      <c r="I119" s="112"/>
      <c r="J119" s="113"/>
    </row>
    <row r="120" spans="2:12" x14ac:dyDescent="0.25">
      <c r="B120" s="79" t="s">
        <v>1144</v>
      </c>
      <c r="F120" s="113"/>
      <c r="G120" s="112"/>
      <c r="H120" s="111"/>
      <c r="I120" s="112"/>
      <c r="L120" s="111"/>
    </row>
    <row r="121" spans="2:12" x14ac:dyDescent="0.25">
      <c r="H121" s="119"/>
      <c r="L121" s="112"/>
    </row>
    <row r="122" spans="2:12" ht="27" x14ac:dyDescent="0.25">
      <c r="B122" s="106" t="s">
        <v>1079</v>
      </c>
      <c r="C122" s="106" t="s">
        <v>1080</v>
      </c>
      <c r="D122" s="106" t="s">
        <v>1081</v>
      </c>
      <c r="E122" s="107" t="s">
        <v>1082</v>
      </c>
      <c r="F122" s="107" t="s">
        <v>1083</v>
      </c>
      <c r="G122" s="107" t="s">
        <v>1145</v>
      </c>
    </row>
    <row r="123" spans="2:12" x14ac:dyDescent="0.25">
      <c r="B123" s="87"/>
      <c r="C123" s="96"/>
      <c r="D123" s="88" t="s">
        <v>1146</v>
      </c>
      <c r="E123" s="97"/>
      <c r="F123" s="101"/>
      <c r="G123" s="86"/>
    </row>
    <row r="124" spans="2:12" hidden="1" x14ac:dyDescent="0.25">
      <c r="B124" s="87"/>
      <c r="C124" s="96"/>
      <c r="D124" s="88" t="s">
        <v>1146</v>
      </c>
      <c r="E124" s="97"/>
      <c r="F124" s="101"/>
      <c r="G124" s="86"/>
    </row>
    <row r="125" spans="2:12" hidden="1" x14ac:dyDescent="0.25">
      <c r="B125" s="87"/>
      <c r="C125" s="96"/>
      <c r="D125" s="88" t="s">
        <v>1146</v>
      </c>
      <c r="E125" s="97"/>
      <c r="F125" s="101"/>
      <c r="G125" s="86"/>
    </row>
    <row r="126" spans="2:12" hidden="1" x14ac:dyDescent="0.25">
      <c r="B126" s="87"/>
      <c r="C126" s="96"/>
      <c r="D126" s="88" t="s">
        <v>1146</v>
      </c>
      <c r="E126" s="97"/>
      <c r="F126" s="101"/>
      <c r="G126" s="86"/>
    </row>
    <row r="127" spans="2:12" hidden="1" x14ac:dyDescent="0.25">
      <c r="B127" s="87"/>
      <c r="C127" s="96"/>
      <c r="D127" s="88" t="s">
        <v>1146</v>
      </c>
      <c r="E127" s="97"/>
      <c r="F127" s="101"/>
      <c r="G127" s="86"/>
    </row>
    <row r="128" spans="2:12" hidden="1" x14ac:dyDescent="0.25">
      <c r="B128" s="87"/>
      <c r="C128" s="96"/>
      <c r="D128" s="88" t="s">
        <v>1146</v>
      </c>
      <c r="E128" s="97"/>
      <c r="F128" s="101"/>
      <c r="G128" s="86"/>
    </row>
    <row r="129" spans="2:12" x14ac:dyDescent="0.25">
      <c r="C129" s="120"/>
      <c r="D129" s="121"/>
      <c r="E129" s="122"/>
      <c r="F129" s="123"/>
      <c r="G129" s="123"/>
      <c r="I129" s="112"/>
    </row>
    <row r="130" spans="2:12" x14ac:dyDescent="0.25">
      <c r="B130" s="79" t="s">
        <v>1147</v>
      </c>
      <c r="I130" s="112"/>
    </row>
    <row r="131" spans="2:12" x14ac:dyDescent="0.25">
      <c r="I131" s="112"/>
      <c r="L131" s="113"/>
    </row>
    <row r="132" spans="2:12" x14ac:dyDescent="0.25">
      <c r="B132" s="103" t="s">
        <v>1079</v>
      </c>
      <c r="C132" s="103" t="s">
        <v>1137</v>
      </c>
    </row>
    <row r="133" spans="2:12" x14ac:dyDescent="0.25">
      <c r="B133" s="87"/>
      <c r="C133" s="124"/>
    </row>
    <row r="134" spans="2:12" x14ac:dyDescent="0.25">
      <c r="B134" s="87"/>
      <c r="C134" s="125"/>
    </row>
    <row r="135" spans="2:12" x14ac:dyDescent="0.25">
      <c r="B135" s="87"/>
      <c r="C135" s="126"/>
    </row>
    <row r="136" spans="2:12" hidden="1" x14ac:dyDescent="0.25">
      <c r="B136" s="87"/>
      <c r="C136" s="126"/>
    </row>
    <row r="137" spans="2:12" hidden="1" x14ac:dyDescent="0.25">
      <c r="B137" s="87"/>
      <c r="C137" s="126"/>
    </row>
    <row r="138" spans="2:12" x14ac:dyDescent="0.25">
      <c r="B138" s="127"/>
      <c r="C138" s="128"/>
    </row>
    <row r="139" spans="2:12" x14ac:dyDescent="0.25">
      <c r="B139" s="79" t="s">
        <v>1148</v>
      </c>
    </row>
    <row r="140" spans="2:12" x14ac:dyDescent="0.25">
      <c r="B140" s="79"/>
    </row>
    <row r="141" spans="2:12" ht="54" x14ac:dyDescent="0.25">
      <c r="B141" s="106" t="s">
        <v>1079</v>
      </c>
      <c r="C141" s="107" t="s">
        <v>1139</v>
      </c>
      <c r="D141" s="107" t="s">
        <v>1140</v>
      </c>
      <c r="E141" s="107" t="s">
        <v>1141</v>
      </c>
      <c r="F141" s="107" t="s">
        <v>1149</v>
      </c>
      <c r="G141" s="107" t="s">
        <v>1150</v>
      </c>
    </row>
    <row r="142" spans="2:12" x14ac:dyDescent="0.25">
      <c r="B142" s="87" t="s">
        <v>701</v>
      </c>
      <c r="C142" s="114">
        <f>40+45</f>
        <v>85</v>
      </c>
      <c r="D142" s="114">
        <f>40+45</f>
        <v>85</v>
      </c>
      <c r="E142" s="115">
        <f>361.4+420.93</f>
        <v>782.32999999999993</v>
      </c>
      <c r="F142" s="115">
        <f>361.08+406.27</f>
        <v>767.34999999999991</v>
      </c>
      <c r="G142" s="129">
        <f t="shared" ref="G142:G150" si="1">+F142-E142</f>
        <v>-14.980000000000018</v>
      </c>
      <c r="H142" s="111"/>
      <c r="I142" s="112">
        <f>+C142-D142</f>
        <v>0</v>
      </c>
    </row>
    <row r="143" spans="2:12" x14ac:dyDescent="0.25">
      <c r="B143" s="105" t="s">
        <v>198</v>
      </c>
      <c r="C143" s="130">
        <v>391</v>
      </c>
      <c r="D143" s="130">
        <v>391</v>
      </c>
      <c r="E143" s="118">
        <v>4455.7601100000002</v>
      </c>
      <c r="F143" s="118">
        <v>4461.3760599999996</v>
      </c>
      <c r="G143" s="129">
        <f t="shared" si="1"/>
        <v>5.6159499999994296</v>
      </c>
      <c r="H143" s="131"/>
      <c r="I143" s="112">
        <f>+C143-D143</f>
        <v>0</v>
      </c>
    </row>
    <row r="144" spans="2:12" hidden="1" x14ac:dyDescent="0.25">
      <c r="B144" s="105" t="s">
        <v>1151</v>
      </c>
      <c r="C144" s="130"/>
      <c r="D144" s="130"/>
      <c r="E144" s="118"/>
      <c r="F144" s="118"/>
      <c r="G144" s="129">
        <f t="shared" si="1"/>
        <v>0</v>
      </c>
      <c r="I144" s="112">
        <f>+C144-D144</f>
        <v>0</v>
      </c>
    </row>
    <row r="145" spans="2:9" hidden="1" x14ac:dyDescent="0.25">
      <c r="B145" s="87" t="s">
        <v>852</v>
      </c>
      <c r="C145" s="117"/>
      <c r="D145" s="117"/>
      <c r="E145" s="118"/>
      <c r="F145" s="118"/>
      <c r="G145" s="129">
        <f t="shared" si="1"/>
        <v>0</v>
      </c>
      <c r="H145" s="132"/>
      <c r="I145" s="112">
        <f>+C145-D145</f>
        <v>0</v>
      </c>
    </row>
    <row r="146" spans="2:9" x14ac:dyDescent="0.25">
      <c r="B146" s="87" t="s">
        <v>1152</v>
      </c>
      <c r="C146" s="117">
        <f>195+743</f>
        <v>938</v>
      </c>
      <c r="D146" s="117">
        <f>195+743</f>
        <v>938</v>
      </c>
      <c r="E146" s="118">
        <f>1270.8968768+6369.19</f>
        <v>7640.0868768</v>
      </c>
      <c r="F146" s="118">
        <f>1484.0392128+6919.27</f>
        <v>8403.3092128000008</v>
      </c>
      <c r="G146" s="129">
        <f t="shared" si="1"/>
        <v>763.22233600000072</v>
      </c>
      <c r="H146" s="132"/>
      <c r="I146" s="112"/>
    </row>
    <row r="147" spans="2:9" x14ac:dyDescent="0.25">
      <c r="B147" s="87" t="s">
        <v>839</v>
      </c>
      <c r="C147" s="114">
        <f>1800+1818</f>
        <v>3618</v>
      </c>
      <c r="D147" s="114">
        <f>1800+1818</f>
        <v>3618</v>
      </c>
      <c r="E147" s="115">
        <f>10398.53+10825.91</f>
        <v>21224.440000000002</v>
      </c>
      <c r="F147" s="115">
        <f>11332.17+11195.48</f>
        <v>22527.65</v>
      </c>
      <c r="G147" s="133">
        <f t="shared" si="1"/>
        <v>1303.2099999999991</v>
      </c>
      <c r="H147" s="132"/>
      <c r="I147" s="112"/>
    </row>
    <row r="148" spans="2:9" x14ac:dyDescent="0.25">
      <c r="B148" s="87" t="s">
        <v>567</v>
      </c>
      <c r="C148" s="117">
        <f>120+216</f>
        <v>336</v>
      </c>
      <c r="D148" s="117">
        <f>120+216</f>
        <v>336</v>
      </c>
      <c r="E148" s="118">
        <f>1084.24392+1751.03</f>
        <v>2835.2739199999996</v>
      </c>
      <c r="F148" s="118">
        <f>1083.24+1668.12</f>
        <v>2751.3599999999997</v>
      </c>
      <c r="G148" s="129">
        <f t="shared" si="1"/>
        <v>-83.913919999999962</v>
      </c>
      <c r="H148" s="132"/>
      <c r="I148" s="112">
        <f>+C148-D148</f>
        <v>0</v>
      </c>
    </row>
    <row r="149" spans="2:9" hidden="1" x14ac:dyDescent="0.25">
      <c r="B149" s="87" t="s">
        <v>1153</v>
      </c>
      <c r="C149" s="117"/>
      <c r="D149" s="117"/>
      <c r="E149" s="118"/>
      <c r="F149" s="118"/>
      <c r="G149" s="129">
        <f t="shared" si="1"/>
        <v>0</v>
      </c>
      <c r="H149" s="132"/>
      <c r="I149" s="112"/>
    </row>
    <row r="150" spans="2:9" hidden="1" x14ac:dyDescent="0.25">
      <c r="B150" s="134" t="s">
        <v>335</v>
      </c>
      <c r="C150" s="114"/>
      <c r="D150" s="114"/>
      <c r="E150" s="115"/>
      <c r="F150" s="115"/>
      <c r="G150" s="129">
        <f t="shared" si="1"/>
        <v>0</v>
      </c>
      <c r="H150" s="111"/>
      <c r="I150" s="112"/>
    </row>
    <row r="151" spans="2:9" x14ac:dyDescent="0.25">
      <c r="H151" s="111"/>
      <c r="I151" s="112"/>
    </row>
    <row r="152" spans="2:9" x14ac:dyDescent="0.25">
      <c r="B152" s="135"/>
      <c r="C152" s="136"/>
      <c r="D152" s="136"/>
      <c r="E152" s="137"/>
      <c r="F152" s="137"/>
      <c r="G152" s="137"/>
      <c r="H152" s="112"/>
    </row>
    <row r="153" spans="2:9" x14ac:dyDescent="0.25">
      <c r="B153" s="79" t="s">
        <v>1154</v>
      </c>
      <c r="D153" s="138"/>
    </row>
    <row r="155" spans="2:9" ht="27" x14ac:dyDescent="0.25">
      <c r="B155" s="107" t="s">
        <v>1079</v>
      </c>
      <c r="C155" s="107" t="s">
        <v>1080</v>
      </c>
      <c r="D155" s="107" t="s">
        <v>1155</v>
      </c>
      <c r="E155" s="107" t="s">
        <v>1156</v>
      </c>
      <c r="F155" s="107" t="s">
        <v>1157</v>
      </c>
      <c r="G155" s="107" t="s">
        <v>1158</v>
      </c>
    </row>
    <row r="156" spans="2:9" x14ac:dyDescent="0.25">
      <c r="B156" s="139" t="s">
        <v>711</v>
      </c>
      <c r="C156" s="139" t="s">
        <v>711</v>
      </c>
      <c r="D156" s="139" t="s">
        <v>711</v>
      </c>
      <c r="E156" s="139" t="s">
        <v>711</v>
      </c>
      <c r="F156" s="139" t="s">
        <v>711</v>
      </c>
      <c r="G156" s="139" t="s">
        <v>711</v>
      </c>
    </row>
    <row r="157" spans="2:9" x14ac:dyDescent="0.25">
      <c r="D157" s="138"/>
      <c r="E157" s="138"/>
      <c r="F157" s="140"/>
      <c r="G157" s="140"/>
    </row>
    <row r="158" spans="2:9" x14ac:dyDescent="0.25">
      <c r="D158" s="138"/>
      <c r="E158" s="138"/>
      <c r="F158" s="140"/>
      <c r="G158" s="140"/>
    </row>
    <row r="159" spans="2:9" x14ac:dyDescent="0.25">
      <c r="B159" s="79" t="s">
        <v>1159</v>
      </c>
      <c r="G159" s="78" t="s">
        <v>1160</v>
      </c>
    </row>
    <row r="160" spans="2:9" x14ac:dyDescent="0.25">
      <c r="B160" s="79"/>
    </row>
    <row r="161" spans="2:7" x14ac:dyDescent="0.25">
      <c r="B161" s="103" t="s">
        <v>1079</v>
      </c>
      <c r="C161" s="103" t="s">
        <v>1137</v>
      </c>
    </row>
    <row r="162" spans="2:7" x14ac:dyDescent="0.25">
      <c r="B162" s="139" t="s">
        <v>711</v>
      </c>
      <c r="C162" s="139" t="s">
        <v>711</v>
      </c>
    </row>
    <row r="163" spans="2:7" x14ac:dyDescent="0.25">
      <c r="C163" s="141"/>
      <c r="D163" s="128"/>
    </row>
    <row r="164" spans="2:7" x14ac:dyDescent="0.25">
      <c r="B164" s="79" t="s">
        <v>1161</v>
      </c>
    </row>
    <row r="166" spans="2:7" ht="40.5" x14ac:dyDescent="0.25">
      <c r="B166" s="106" t="s">
        <v>1079</v>
      </c>
      <c r="C166" s="107" t="s">
        <v>1162</v>
      </c>
      <c r="D166" s="107" t="s">
        <v>1163</v>
      </c>
      <c r="E166" s="107" t="s">
        <v>1164</v>
      </c>
      <c r="F166" s="107" t="s">
        <v>1165</v>
      </c>
    </row>
    <row r="167" spans="2:7" x14ac:dyDescent="0.25">
      <c r="B167" s="142"/>
      <c r="C167" s="139"/>
      <c r="D167" s="143"/>
      <c r="E167" s="129"/>
      <c r="F167" s="129">
        <f>+E167-D167</f>
        <v>0</v>
      </c>
    </row>
    <row r="168" spans="2:7" x14ac:dyDescent="0.25">
      <c r="B168" s="144"/>
      <c r="C168" s="145"/>
      <c r="D168" s="146"/>
      <c r="E168" s="146"/>
      <c r="F168" s="147"/>
    </row>
    <row r="169" spans="2:7" x14ac:dyDescent="0.25">
      <c r="B169" s="144"/>
      <c r="C169" s="145"/>
      <c r="D169" s="146"/>
      <c r="E169" s="146"/>
      <c r="F169" s="147"/>
    </row>
    <row r="171" spans="2:7" x14ac:dyDescent="0.25">
      <c r="B171" s="79" t="s">
        <v>1166</v>
      </c>
    </row>
    <row r="173" spans="2:7" ht="27" x14ac:dyDescent="0.25">
      <c r="B173" s="107" t="s">
        <v>1079</v>
      </c>
      <c r="C173" s="107" t="s">
        <v>1080</v>
      </c>
      <c r="D173" s="107" t="s">
        <v>1155</v>
      </c>
      <c r="E173" s="107" t="s">
        <v>1156</v>
      </c>
      <c r="F173" s="107" t="s">
        <v>1157</v>
      </c>
      <c r="G173" s="107" t="s">
        <v>1158</v>
      </c>
    </row>
    <row r="174" spans="2:7" x14ac:dyDescent="0.25">
      <c r="B174" s="87" t="s">
        <v>711</v>
      </c>
      <c r="C174" s="87" t="s">
        <v>711</v>
      </c>
      <c r="D174" s="87" t="s">
        <v>711</v>
      </c>
      <c r="E174" s="87" t="s">
        <v>711</v>
      </c>
      <c r="F174" s="87" t="s">
        <v>711</v>
      </c>
      <c r="G174" s="87" t="s">
        <v>711</v>
      </c>
    </row>
    <row r="175" spans="2:7" x14ac:dyDescent="0.25">
      <c r="C175" s="120"/>
      <c r="D175" s="148"/>
      <c r="E175" s="149"/>
      <c r="F175" s="140"/>
      <c r="G175" s="140"/>
    </row>
    <row r="176" spans="2:7" x14ac:dyDescent="0.25">
      <c r="B176" s="79" t="s">
        <v>1167</v>
      </c>
    </row>
    <row r="177" spans="2:7" x14ac:dyDescent="0.25">
      <c r="B177" s="79"/>
    </row>
    <row r="178" spans="2:7" x14ac:dyDescent="0.25">
      <c r="B178" s="103" t="s">
        <v>1079</v>
      </c>
      <c r="C178" s="103" t="s">
        <v>1137</v>
      </c>
    </row>
    <row r="179" spans="2:7" x14ac:dyDescent="0.25">
      <c r="B179" s="87" t="s">
        <v>711</v>
      </c>
      <c r="C179" s="87" t="s">
        <v>711</v>
      </c>
    </row>
    <row r="180" spans="2:7" x14ac:dyDescent="0.25">
      <c r="B180" s="127"/>
      <c r="C180" s="128"/>
    </row>
    <row r="181" spans="2:7" x14ac:dyDescent="0.25">
      <c r="B181" s="79" t="s">
        <v>1168</v>
      </c>
    </row>
    <row r="183" spans="2:7" ht="40.5" x14ac:dyDescent="0.25">
      <c r="B183" s="106" t="s">
        <v>1079</v>
      </c>
      <c r="C183" s="107" t="s">
        <v>1162</v>
      </c>
      <c r="D183" s="107" t="s">
        <v>1169</v>
      </c>
      <c r="E183" s="107" t="s">
        <v>1170</v>
      </c>
      <c r="F183" s="107" t="s">
        <v>1165</v>
      </c>
    </row>
    <row r="184" spans="2:7" x14ac:dyDescent="0.25">
      <c r="B184" s="87"/>
      <c r="C184" s="139"/>
      <c r="D184" s="143"/>
      <c r="E184" s="139"/>
      <c r="F184" s="139"/>
    </row>
    <row r="185" spans="2:7" x14ac:dyDescent="0.25">
      <c r="G185" s="150"/>
    </row>
    <row r="186" spans="2:7" x14ac:dyDescent="0.25">
      <c r="F186" s="151"/>
      <c r="G186" s="113"/>
    </row>
    <row r="187" spans="2:7" x14ac:dyDescent="0.25">
      <c r="B187" s="79" t="s">
        <v>1171</v>
      </c>
    </row>
    <row r="188" spans="2:7" x14ac:dyDescent="0.25">
      <c r="B188" s="79"/>
    </row>
    <row r="189" spans="2:7" x14ac:dyDescent="0.25">
      <c r="E189" s="113"/>
    </row>
    <row r="190" spans="2:7" x14ac:dyDescent="0.25">
      <c r="B190" s="79" t="s">
        <v>1172</v>
      </c>
      <c r="E190" s="113"/>
    </row>
    <row r="191" spans="2:7" x14ac:dyDescent="0.25">
      <c r="E191" s="113"/>
    </row>
    <row r="192" spans="2:7" ht="27" x14ac:dyDescent="0.25">
      <c r="B192" s="106" t="s">
        <v>1079</v>
      </c>
      <c r="C192" s="107" t="s">
        <v>1080</v>
      </c>
      <c r="D192" s="107" t="s">
        <v>1081</v>
      </c>
      <c r="E192" s="107" t="s">
        <v>1173</v>
      </c>
      <c r="F192" s="107" t="s">
        <v>1174</v>
      </c>
      <c r="G192" s="107" t="s">
        <v>1175</v>
      </c>
    </row>
    <row r="193" spans="2:10" x14ac:dyDescent="0.25">
      <c r="B193" s="105" t="s">
        <v>711</v>
      </c>
      <c r="C193" s="152" t="s">
        <v>711</v>
      </c>
      <c r="D193" s="153" t="s">
        <v>711</v>
      </c>
      <c r="E193" s="154" t="s">
        <v>711</v>
      </c>
      <c r="F193" s="154" t="s">
        <v>711</v>
      </c>
      <c r="G193" s="154" t="s">
        <v>711</v>
      </c>
    </row>
    <row r="194" spans="2:10" x14ac:dyDescent="0.25">
      <c r="E194" s="113"/>
    </row>
    <row r="195" spans="2:10" x14ac:dyDescent="0.25">
      <c r="B195" s="79" t="s">
        <v>1176</v>
      </c>
      <c r="E195" s="113"/>
    </row>
    <row r="196" spans="2:10" x14ac:dyDescent="0.25">
      <c r="B196" s="79"/>
      <c r="E196" s="113"/>
    </row>
    <row r="197" spans="2:10" x14ac:dyDescent="0.25">
      <c r="B197" s="103" t="s">
        <v>1079</v>
      </c>
      <c r="C197" s="103" t="s">
        <v>1137</v>
      </c>
      <c r="E197" s="113"/>
    </row>
    <row r="198" spans="2:10" x14ac:dyDescent="0.25">
      <c r="B198" s="139" t="s">
        <v>711</v>
      </c>
      <c r="C198" s="130" t="s">
        <v>711</v>
      </c>
      <c r="E198" s="113"/>
    </row>
    <row r="199" spans="2:10" x14ac:dyDescent="0.25">
      <c r="E199" s="113"/>
    </row>
    <row r="200" spans="2:10" x14ac:dyDescent="0.25">
      <c r="B200" s="79" t="s">
        <v>1177</v>
      </c>
      <c r="E200" s="113"/>
    </row>
    <row r="201" spans="2:10" x14ac:dyDescent="0.25">
      <c r="E201" s="113"/>
    </row>
    <row r="202" spans="2:10" ht="67.5" x14ac:dyDescent="0.25">
      <c r="B202" s="106" t="s">
        <v>1079</v>
      </c>
      <c r="C202" s="107" t="s">
        <v>1139</v>
      </c>
      <c r="D202" s="107" t="s">
        <v>1140</v>
      </c>
      <c r="E202" s="107" t="s">
        <v>1141</v>
      </c>
      <c r="F202" s="107" t="s">
        <v>1142</v>
      </c>
      <c r="G202" s="107" t="s">
        <v>1143</v>
      </c>
    </row>
    <row r="203" spans="2:10" x14ac:dyDescent="0.25">
      <c r="B203" s="130"/>
      <c r="C203" s="130"/>
      <c r="D203" s="108"/>
      <c r="E203" s="155"/>
      <c r="F203" s="156"/>
      <c r="G203" s="157"/>
      <c r="I203" s="112"/>
      <c r="J203" s="113"/>
    </row>
    <row r="204" spans="2:10" x14ac:dyDescent="0.25">
      <c r="E204" s="113"/>
    </row>
    <row r="205" spans="2:10" x14ac:dyDescent="0.25">
      <c r="E205" s="113"/>
    </row>
    <row r="206" spans="2:10" x14ac:dyDescent="0.25">
      <c r="B206" s="79" t="s">
        <v>1178</v>
      </c>
      <c r="E206" s="113"/>
    </row>
    <row r="207" spans="2:10" x14ac:dyDescent="0.25">
      <c r="E207" s="113"/>
    </row>
    <row r="208" spans="2:10" ht="67.5" x14ac:dyDescent="0.25">
      <c r="B208" s="106" t="s">
        <v>1079</v>
      </c>
      <c r="C208" s="107" t="s">
        <v>1139</v>
      </c>
      <c r="D208" s="107" t="s">
        <v>1140</v>
      </c>
      <c r="E208" s="107" t="s">
        <v>1141</v>
      </c>
      <c r="F208" s="107" t="s">
        <v>1142</v>
      </c>
      <c r="G208" s="107" t="s">
        <v>1143</v>
      </c>
    </row>
    <row r="209" spans="2:7" x14ac:dyDescent="0.25">
      <c r="B209" s="88"/>
      <c r="C209" s="139"/>
      <c r="D209" s="139"/>
      <c r="E209" s="158"/>
      <c r="F209" s="158"/>
      <c r="G209" s="158"/>
    </row>
    <row r="210" spans="2:7" x14ac:dyDescent="0.25">
      <c r="E210" s="113"/>
    </row>
    <row r="211" spans="2:7" x14ac:dyDescent="0.25">
      <c r="E211" s="113"/>
    </row>
    <row r="212" spans="2:7" x14ac:dyDescent="0.25">
      <c r="E212" s="113"/>
    </row>
    <row r="213" spans="2:7" x14ac:dyDescent="0.25">
      <c r="B213" s="78" t="s">
        <v>1179</v>
      </c>
    </row>
  </sheetData>
  <mergeCells count="3">
    <mergeCell ref="B2:G2"/>
    <mergeCell ref="B3:G3"/>
    <mergeCell ref="B5:G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B31C7-5F85-430E-B79F-E96D533BEFEF}">
  <sheetPr>
    <outlinePr summaryBelow="0" summaryRight="0"/>
  </sheetPr>
  <dimension ref="A1:Q171"/>
  <sheetViews>
    <sheetView showGridLines="0" workbookViewId="0">
      <selection activeCell="A4" sqref="A4:H177"/>
    </sheetView>
  </sheetViews>
  <sheetFormatPr defaultRowHeight="12.75" x14ac:dyDescent="0.2"/>
  <cols>
    <col min="1" max="1" width="6.85546875" customWidth="1"/>
    <col min="2" max="2" width="20.5703125" customWidth="1"/>
    <col min="3" max="3" width="37.140625" customWidth="1"/>
    <col min="4" max="4" width="17.85546875" customWidth="1"/>
    <col min="5" max="6" width="19.140625" customWidth="1"/>
    <col min="7" max="7" width="16.42578125" customWidth="1"/>
    <col min="9" max="9" width="5.42578125" bestFit="1" customWidth="1"/>
    <col min="10" max="10" width="50.7109375" style="63" customWidth="1"/>
  </cols>
  <sheetData>
    <row r="1" spans="1:10" ht="15" x14ac:dyDescent="0.2">
      <c r="A1" s="264" t="s">
        <v>0</v>
      </c>
      <c r="B1" s="264"/>
      <c r="C1" s="264"/>
      <c r="D1" s="264"/>
      <c r="E1" s="264"/>
      <c r="F1" s="264"/>
      <c r="G1" s="264"/>
      <c r="H1" s="264"/>
      <c r="I1" s="72" t="s">
        <v>1044</v>
      </c>
      <c r="J1" s="14"/>
    </row>
    <row r="2" spans="1:10" ht="15" x14ac:dyDescent="0.2">
      <c r="A2" s="264" t="s">
        <v>198</v>
      </c>
      <c r="B2" s="264"/>
      <c r="C2" s="264"/>
      <c r="D2" s="264"/>
      <c r="E2" s="264"/>
      <c r="F2" s="264"/>
      <c r="G2" s="264"/>
      <c r="H2" s="264"/>
      <c r="J2" s="61" t="s">
        <v>1045</v>
      </c>
    </row>
    <row r="3" spans="1:10" ht="15" x14ac:dyDescent="0.2">
      <c r="A3" s="264" t="s">
        <v>863</v>
      </c>
      <c r="B3" s="264"/>
      <c r="C3" s="264"/>
      <c r="D3" s="264"/>
      <c r="E3" s="264"/>
      <c r="F3" s="264"/>
      <c r="G3" s="264"/>
      <c r="H3" s="264"/>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x14ac:dyDescent="0.2">
      <c r="A6" s="163"/>
      <c r="B6" s="163"/>
      <c r="C6" s="164" t="s">
        <v>8</v>
      </c>
      <c r="D6" s="163"/>
      <c r="E6" s="163"/>
      <c r="F6" s="163"/>
      <c r="G6" s="163"/>
      <c r="H6" s="12"/>
      <c r="J6" s="14"/>
    </row>
    <row r="7" spans="1:10" x14ac:dyDescent="0.2">
      <c r="A7" s="165">
        <v>1</v>
      </c>
      <c r="B7" s="166" t="s">
        <v>78</v>
      </c>
      <c r="C7" s="166" t="s">
        <v>79</v>
      </c>
      <c r="D7" s="166" t="s">
        <v>34</v>
      </c>
      <c r="E7" s="167">
        <v>1239180</v>
      </c>
      <c r="F7" s="168">
        <v>44006.999340000002</v>
      </c>
      <c r="G7" s="169">
        <v>3.9943149999999997E-2</v>
      </c>
      <c r="H7" s="12"/>
      <c r="J7" s="14"/>
    </row>
    <row r="8" spans="1:10" x14ac:dyDescent="0.2">
      <c r="A8" s="165">
        <v>2</v>
      </c>
      <c r="B8" s="166" t="s">
        <v>199</v>
      </c>
      <c r="C8" s="166" t="s">
        <v>200</v>
      </c>
      <c r="D8" s="166" t="s">
        <v>47</v>
      </c>
      <c r="E8" s="167">
        <v>20274518</v>
      </c>
      <c r="F8" s="168">
        <v>32854.856419000003</v>
      </c>
      <c r="G8" s="169">
        <v>2.9820860000000001E-2</v>
      </c>
      <c r="H8" s="12"/>
      <c r="J8" s="14"/>
    </row>
    <row r="9" spans="1:10" x14ac:dyDescent="0.2">
      <c r="A9" s="165">
        <v>3</v>
      </c>
      <c r="B9" s="166" t="s">
        <v>201</v>
      </c>
      <c r="C9" s="166" t="s">
        <v>202</v>
      </c>
      <c r="D9" s="166" t="s">
        <v>66</v>
      </c>
      <c r="E9" s="167">
        <v>8339782</v>
      </c>
      <c r="F9" s="168">
        <v>32395.883179</v>
      </c>
      <c r="G9" s="169">
        <v>2.940427E-2</v>
      </c>
      <c r="H9" s="12"/>
      <c r="J9" s="14"/>
    </row>
    <row r="10" spans="1:10" x14ac:dyDescent="0.2">
      <c r="A10" s="165">
        <v>4</v>
      </c>
      <c r="B10" s="166" t="s">
        <v>203</v>
      </c>
      <c r="C10" s="166" t="s">
        <v>204</v>
      </c>
      <c r="D10" s="166" t="s">
        <v>102</v>
      </c>
      <c r="E10" s="167">
        <v>900868</v>
      </c>
      <c r="F10" s="168">
        <v>32222.697058000002</v>
      </c>
      <c r="G10" s="169">
        <v>2.9247080000000002E-2</v>
      </c>
      <c r="H10" s="12"/>
      <c r="J10" s="14"/>
    </row>
    <row r="11" spans="1:10" x14ac:dyDescent="0.2">
      <c r="A11" s="165">
        <v>5</v>
      </c>
      <c r="B11" s="166" t="s">
        <v>205</v>
      </c>
      <c r="C11" s="166" t="s">
        <v>206</v>
      </c>
      <c r="D11" s="166" t="s">
        <v>207</v>
      </c>
      <c r="E11" s="167">
        <v>705435</v>
      </c>
      <c r="F11" s="168">
        <v>32161.839802499999</v>
      </c>
      <c r="G11" s="169">
        <v>2.919184E-2</v>
      </c>
      <c r="H11" s="12"/>
      <c r="J11" s="14"/>
    </row>
    <row r="12" spans="1:10" ht="15" x14ac:dyDescent="0.2">
      <c r="A12" s="165">
        <v>6</v>
      </c>
      <c r="B12" s="166" t="s">
        <v>87</v>
      </c>
      <c r="C12" s="166" t="s">
        <v>88</v>
      </c>
      <c r="D12" s="166" t="s">
        <v>74</v>
      </c>
      <c r="E12" s="167">
        <v>5600000</v>
      </c>
      <c r="F12" s="168">
        <v>27577.200000000001</v>
      </c>
      <c r="G12" s="169">
        <v>2.5030569999999999E-2</v>
      </c>
      <c r="H12" s="12"/>
      <c r="J12" s="62"/>
    </row>
    <row r="13" spans="1:10" x14ac:dyDescent="0.2">
      <c r="A13" s="165">
        <v>7</v>
      </c>
      <c r="B13" s="166" t="s">
        <v>115</v>
      </c>
      <c r="C13" s="166" t="s">
        <v>116</v>
      </c>
      <c r="D13" s="166" t="s">
        <v>55</v>
      </c>
      <c r="E13" s="167">
        <v>1410000</v>
      </c>
      <c r="F13" s="168">
        <v>25657.064999999999</v>
      </c>
      <c r="G13" s="169">
        <v>2.3287749999999999E-2</v>
      </c>
      <c r="H13" s="12"/>
      <c r="J13" s="14"/>
    </row>
    <row r="14" spans="1:10" x14ac:dyDescent="0.2">
      <c r="A14" s="165">
        <v>8</v>
      </c>
      <c r="B14" s="166" t="s">
        <v>208</v>
      </c>
      <c r="C14" s="166" t="s">
        <v>209</v>
      </c>
      <c r="D14" s="166" t="s">
        <v>210</v>
      </c>
      <c r="E14" s="167">
        <v>5207843</v>
      </c>
      <c r="F14" s="168">
        <v>24742.462092999998</v>
      </c>
      <c r="G14" s="169">
        <v>2.2457609999999999E-2</v>
      </c>
      <c r="H14" s="12"/>
      <c r="J14" s="14" t="s">
        <v>1048</v>
      </c>
    </row>
    <row r="15" spans="1:10" x14ac:dyDescent="0.2">
      <c r="A15" s="165">
        <v>9</v>
      </c>
      <c r="B15" s="166" t="s">
        <v>21</v>
      </c>
      <c r="C15" s="166" t="s">
        <v>22</v>
      </c>
      <c r="D15" s="166" t="s">
        <v>23</v>
      </c>
      <c r="E15" s="167">
        <v>8345210</v>
      </c>
      <c r="F15" s="168">
        <v>24697.648995</v>
      </c>
      <c r="G15" s="169">
        <v>2.2416930000000002E-2</v>
      </c>
      <c r="H15" s="12"/>
      <c r="J15" s="14"/>
    </row>
    <row r="16" spans="1:10" ht="25.5" x14ac:dyDescent="0.2">
      <c r="A16" s="165">
        <v>10</v>
      </c>
      <c r="B16" s="166" t="s">
        <v>211</v>
      </c>
      <c r="C16" s="166" t="s">
        <v>212</v>
      </c>
      <c r="D16" s="166" t="s">
        <v>213</v>
      </c>
      <c r="E16" s="167">
        <v>2369371</v>
      </c>
      <c r="F16" s="168">
        <v>23697.2640565</v>
      </c>
      <c r="G16" s="169">
        <v>2.1508929999999999E-2</v>
      </c>
      <c r="H16" s="12"/>
      <c r="J16" s="14"/>
    </row>
    <row r="17" spans="1:10" x14ac:dyDescent="0.2">
      <c r="A17" s="165">
        <v>11</v>
      </c>
      <c r="B17" s="166" t="s">
        <v>214</v>
      </c>
      <c r="C17" s="166" t="s">
        <v>215</v>
      </c>
      <c r="D17" s="166" t="s">
        <v>47</v>
      </c>
      <c r="E17" s="167">
        <v>4124188</v>
      </c>
      <c r="F17" s="168">
        <v>23404.766899999999</v>
      </c>
      <c r="G17" s="169">
        <v>2.1243439999999999E-2</v>
      </c>
      <c r="H17" s="12"/>
      <c r="J17" s="14"/>
    </row>
    <row r="18" spans="1:10" ht="25.5" x14ac:dyDescent="0.2">
      <c r="A18" s="165">
        <v>12</v>
      </c>
      <c r="B18" s="166" t="s">
        <v>216</v>
      </c>
      <c r="C18" s="166" t="s">
        <v>217</v>
      </c>
      <c r="D18" s="166" t="s">
        <v>218</v>
      </c>
      <c r="E18" s="167">
        <v>1777263</v>
      </c>
      <c r="F18" s="168">
        <v>23234.159199000002</v>
      </c>
      <c r="G18" s="169">
        <v>2.1088590000000001E-2</v>
      </c>
      <c r="H18" s="12"/>
      <c r="J18" s="14"/>
    </row>
    <row r="19" spans="1:10" x14ac:dyDescent="0.2">
      <c r="A19" s="165">
        <v>13</v>
      </c>
      <c r="B19" s="166" t="s">
        <v>58</v>
      </c>
      <c r="C19" s="166" t="s">
        <v>59</v>
      </c>
      <c r="D19" s="166" t="s">
        <v>34</v>
      </c>
      <c r="E19" s="167">
        <v>841486</v>
      </c>
      <c r="F19" s="168">
        <v>21565.603208</v>
      </c>
      <c r="G19" s="169">
        <v>1.957412E-2</v>
      </c>
      <c r="H19" s="12"/>
      <c r="J19" s="14"/>
    </row>
    <row r="20" spans="1:10" ht="25.5" x14ac:dyDescent="0.2">
      <c r="A20" s="165">
        <v>14</v>
      </c>
      <c r="B20" s="166" t="s">
        <v>219</v>
      </c>
      <c r="C20" s="166" t="s">
        <v>220</v>
      </c>
      <c r="D20" s="166" t="s">
        <v>213</v>
      </c>
      <c r="E20" s="167">
        <v>1307514</v>
      </c>
      <c r="F20" s="168">
        <v>20692.062806999998</v>
      </c>
      <c r="G20" s="169">
        <v>1.8781240000000001E-2</v>
      </c>
      <c r="H20" s="12"/>
      <c r="J20" s="14"/>
    </row>
    <row r="21" spans="1:10" x14ac:dyDescent="0.2">
      <c r="A21" s="165">
        <v>15</v>
      </c>
      <c r="B21" s="166" t="s">
        <v>221</v>
      </c>
      <c r="C21" s="166" t="s">
        <v>222</v>
      </c>
      <c r="D21" s="166" t="s">
        <v>74</v>
      </c>
      <c r="E21" s="167">
        <v>177137</v>
      </c>
      <c r="F21" s="168">
        <v>20389.265816499999</v>
      </c>
      <c r="G21" s="169">
        <v>1.8506410000000001E-2</v>
      </c>
      <c r="H21" s="12"/>
      <c r="J21" s="14"/>
    </row>
    <row r="22" spans="1:10" ht="15" x14ac:dyDescent="0.2">
      <c r="A22" s="165">
        <v>16</v>
      </c>
      <c r="B22" s="166" t="s">
        <v>223</v>
      </c>
      <c r="C22" s="166" t="s">
        <v>224</v>
      </c>
      <c r="D22" s="166" t="s">
        <v>20</v>
      </c>
      <c r="E22" s="167">
        <v>1341316</v>
      </c>
      <c r="F22" s="168">
        <v>20143.883688000002</v>
      </c>
      <c r="G22" s="169">
        <v>1.8283689999999998E-2</v>
      </c>
      <c r="H22" s="12"/>
      <c r="J22" s="62"/>
    </row>
    <row r="23" spans="1:10" x14ac:dyDescent="0.2">
      <c r="A23" s="165">
        <v>17</v>
      </c>
      <c r="B23" s="166" t="s">
        <v>225</v>
      </c>
      <c r="C23" s="166" t="s">
        <v>226</v>
      </c>
      <c r="D23" s="166" t="s">
        <v>66</v>
      </c>
      <c r="E23" s="167">
        <v>1445958</v>
      </c>
      <c r="F23" s="168">
        <v>19660.690925999999</v>
      </c>
      <c r="G23" s="169">
        <v>1.7845119999999999E-2</v>
      </c>
      <c r="H23" s="12"/>
      <c r="J23" s="14"/>
    </row>
    <row r="24" spans="1:10" x14ac:dyDescent="0.2">
      <c r="A24" s="165">
        <v>18</v>
      </c>
      <c r="B24" s="166" t="s">
        <v>227</v>
      </c>
      <c r="C24" s="166" t="s">
        <v>228</v>
      </c>
      <c r="D24" s="166" t="s">
        <v>34</v>
      </c>
      <c r="E24" s="167">
        <v>283370</v>
      </c>
      <c r="F24" s="168">
        <v>19103.813604999999</v>
      </c>
      <c r="G24" s="169">
        <v>1.733966E-2</v>
      </c>
      <c r="H24" s="12"/>
      <c r="J24" s="14"/>
    </row>
    <row r="25" spans="1:10" x14ac:dyDescent="0.2">
      <c r="A25" s="165">
        <v>19</v>
      </c>
      <c r="B25" s="166" t="s">
        <v>229</v>
      </c>
      <c r="C25" s="166" t="s">
        <v>230</v>
      </c>
      <c r="D25" s="166" t="s">
        <v>74</v>
      </c>
      <c r="E25" s="167">
        <v>798986</v>
      </c>
      <c r="F25" s="168">
        <v>18808.529933000002</v>
      </c>
      <c r="G25" s="169">
        <v>1.7071650000000001E-2</v>
      </c>
      <c r="H25" s="12"/>
      <c r="J25" s="14" t="s">
        <v>1049</v>
      </c>
    </row>
    <row r="26" spans="1:10" x14ac:dyDescent="0.2">
      <c r="A26" s="165">
        <v>20</v>
      </c>
      <c r="B26" s="166" t="s">
        <v>231</v>
      </c>
      <c r="C26" s="166" t="s">
        <v>232</v>
      </c>
      <c r="D26" s="166" t="s">
        <v>233</v>
      </c>
      <c r="E26" s="167">
        <v>540000</v>
      </c>
      <c r="F26" s="168">
        <v>18416.7</v>
      </c>
      <c r="G26" s="169">
        <v>1.6716000000000002E-2</v>
      </c>
      <c r="H26" s="12"/>
      <c r="J26" s="14"/>
    </row>
    <row r="27" spans="1:10" x14ac:dyDescent="0.2">
      <c r="A27" s="165">
        <v>21</v>
      </c>
      <c r="B27" s="166" t="s">
        <v>72</v>
      </c>
      <c r="C27" s="166" t="s">
        <v>73</v>
      </c>
      <c r="D27" s="166" t="s">
        <v>74</v>
      </c>
      <c r="E27" s="167">
        <v>3000000</v>
      </c>
      <c r="F27" s="168">
        <v>16132.5</v>
      </c>
      <c r="G27" s="169">
        <v>1.464274E-2</v>
      </c>
      <c r="H27" s="12"/>
      <c r="J27" s="14"/>
    </row>
    <row r="28" spans="1:10" x14ac:dyDescent="0.2">
      <c r="A28" s="165">
        <v>22</v>
      </c>
      <c r="B28" s="166" t="s">
        <v>234</v>
      </c>
      <c r="C28" s="166" t="s">
        <v>235</v>
      </c>
      <c r="D28" s="166" t="s">
        <v>102</v>
      </c>
      <c r="E28" s="167">
        <v>91595</v>
      </c>
      <c r="F28" s="168">
        <v>15947.513854999999</v>
      </c>
      <c r="G28" s="169">
        <v>1.4474829999999999E-2</v>
      </c>
      <c r="H28" s="12"/>
      <c r="J28" s="14"/>
    </row>
    <row r="29" spans="1:10" x14ac:dyDescent="0.2">
      <c r="A29" s="165">
        <v>23</v>
      </c>
      <c r="B29" s="166" t="s">
        <v>236</v>
      </c>
      <c r="C29" s="166" t="s">
        <v>237</v>
      </c>
      <c r="D29" s="166" t="s">
        <v>14</v>
      </c>
      <c r="E29" s="167">
        <v>2958222</v>
      </c>
      <c r="F29" s="168">
        <v>15896.005917</v>
      </c>
      <c r="G29" s="169">
        <v>1.4428079999999999E-2</v>
      </c>
      <c r="H29" s="12"/>
      <c r="J29" s="14"/>
    </row>
    <row r="30" spans="1:10" ht="25.5" x14ac:dyDescent="0.2">
      <c r="A30" s="165">
        <v>24</v>
      </c>
      <c r="B30" s="166" t="s">
        <v>238</v>
      </c>
      <c r="C30" s="166" t="s">
        <v>239</v>
      </c>
      <c r="D30" s="166" t="s">
        <v>240</v>
      </c>
      <c r="E30" s="167">
        <v>1211495</v>
      </c>
      <c r="F30" s="168">
        <v>15681.591280000001</v>
      </c>
      <c r="G30" s="169">
        <v>1.423347E-2</v>
      </c>
      <c r="H30" s="12"/>
      <c r="J30" s="14"/>
    </row>
    <row r="31" spans="1:10" x14ac:dyDescent="0.2">
      <c r="A31" s="165">
        <v>25</v>
      </c>
      <c r="B31" s="166" t="s">
        <v>100</v>
      </c>
      <c r="C31" s="166" t="s">
        <v>101</v>
      </c>
      <c r="D31" s="166" t="s">
        <v>102</v>
      </c>
      <c r="E31" s="167">
        <v>363672</v>
      </c>
      <c r="F31" s="168">
        <v>15425.14788</v>
      </c>
      <c r="G31" s="169">
        <v>1.400071E-2</v>
      </c>
      <c r="H31" s="12"/>
      <c r="J31" s="14"/>
    </row>
    <row r="32" spans="1:10" x14ac:dyDescent="0.2">
      <c r="A32" s="165">
        <v>26</v>
      </c>
      <c r="B32" s="166" t="s">
        <v>108</v>
      </c>
      <c r="C32" s="166" t="s">
        <v>109</v>
      </c>
      <c r="D32" s="166" t="s">
        <v>110</v>
      </c>
      <c r="E32" s="167">
        <v>1500000</v>
      </c>
      <c r="F32" s="168">
        <v>15422.25</v>
      </c>
      <c r="G32" s="169">
        <v>1.399808E-2</v>
      </c>
      <c r="H32" s="12"/>
      <c r="J32" s="14"/>
    </row>
    <row r="33" spans="1:10" x14ac:dyDescent="0.2">
      <c r="A33" s="165">
        <v>27</v>
      </c>
      <c r="B33" s="166" t="s">
        <v>241</v>
      </c>
      <c r="C33" s="166" t="s">
        <v>242</v>
      </c>
      <c r="D33" s="166" t="s">
        <v>47</v>
      </c>
      <c r="E33" s="167">
        <v>2332816</v>
      </c>
      <c r="F33" s="168">
        <v>15235.621295999999</v>
      </c>
      <c r="G33" s="169">
        <v>1.3828679999999999E-2</v>
      </c>
      <c r="H33" s="12"/>
      <c r="J33" s="14"/>
    </row>
    <row r="34" spans="1:10" ht="25.5" x14ac:dyDescent="0.2">
      <c r="A34" s="165">
        <v>28</v>
      </c>
      <c r="B34" s="166" t="s">
        <v>243</v>
      </c>
      <c r="C34" s="166" t="s">
        <v>244</v>
      </c>
      <c r="D34" s="166" t="s">
        <v>213</v>
      </c>
      <c r="E34" s="167">
        <v>306265</v>
      </c>
      <c r="F34" s="168">
        <v>14732.7246925</v>
      </c>
      <c r="G34" s="169">
        <v>1.3372220000000001E-2</v>
      </c>
      <c r="H34" s="12"/>
      <c r="J34" s="14"/>
    </row>
    <row r="35" spans="1:10" x14ac:dyDescent="0.2">
      <c r="A35" s="165">
        <v>29</v>
      </c>
      <c r="B35" s="166" t="s">
        <v>245</v>
      </c>
      <c r="C35" s="166" t="s">
        <v>246</v>
      </c>
      <c r="D35" s="166" t="s">
        <v>247</v>
      </c>
      <c r="E35" s="167">
        <v>1601013</v>
      </c>
      <c r="F35" s="168">
        <v>14699.700859500001</v>
      </c>
      <c r="G35" s="169">
        <v>1.334225E-2</v>
      </c>
      <c r="H35" s="12"/>
      <c r="J35" s="14"/>
    </row>
    <row r="36" spans="1:10" x14ac:dyDescent="0.2">
      <c r="A36" s="165">
        <v>30</v>
      </c>
      <c r="B36" s="166" t="s">
        <v>69</v>
      </c>
      <c r="C36" s="166" t="s">
        <v>70</v>
      </c>
      <c r="D36" s="166" t="s">
        <v>71</v>
      </c>
      <c r="E36" s="167">
        <v>1346768</v>
      </c>
      <c r="F36" s="168">
        <v>14475.735848</v>
      </c>
      <c r="G36" s="169">
        <v>1.313897E-2</v>
      </c>
      <c r="H36" s="12"/>
      <c r="J36" s="14"/>
    </row>
    <row r="37" spans="1:10" x14ac:dyDescent="0.2">
      <c r="A37" s="165">
        <v>31</v>
      </c>
      <c r="B37" s="166" t="s">
        <v>117</v>
      </c>
      <c r="C37" s="166" t="s">
        <v>118</v>
      </c>
      <c r="D37" s="166" t="s">
        <v>31</v>
      </c>
      <c r="E37" s="167">
        <v>4735879</v>
      </c>
      <c r="F37" s="168">
        <v>14155.542331000001</v>
      </c>
      <c r="G37" s="169">
        <v>1.284834E-2</v>
      </c>
      <c r="H37" s="12"/>
      <c r="J37" s="14"/>
    </row>
    <row r="38" spans="1:10" x14ac:dyDescent="0.2">
      <c r="A38" s="165">
        <v>32</v>
      </c>
      <c r="B38" s="166" t="s">
        <v>248</v>
      </c>
      <c r="C38" s="166" t="s">
        <v>249</v>
      </c>
      <c r="D38" s="166" t="s">
        <v>250</v>
      </c>
      <c r="E38" s="167">
        <v>2857330</v>
      </c>
      <c r="F38" s="168">
        <v>14115.2102</v>
      </c>
      <c r="G38" s="169">
        <v>1.281173E-2</v>
      </c>
      <c r="H38" s="12"/>
      <c r="J38" s="14"/>
    </row>
    <row r="39" spans="1:10" x14ac:dyDescent="0.2">
      <c r="A39" s="165">
        <v>33</v>
      </c>
      <c r="B39" s="166" t="s">
        <v>127</v>
      </c>
      <c r="C39" s="166" t="s">
        <v>128</v>
      </c>
      <c r="D39" s="166" t="s">
        <v>71</v>
      </c>
      <c r="E39" s="167">
        <v>3664701</v>
      </c>
      <c r="F39" s="168">
        <v>14112.763551</v>
      </c>
      <c r="G39" s="169">
        <v>1.280951E-2</v>
      </c>
      <c r="H39" s="12"/>
      <c r="J39" s="14"/>
    </row>
    <row r="40" spans="1:10" x14ac:dyDescent="0.2">
      <c r="A40" s="165">
        <v>34</v>
      </c>
      <c r="B40" s="166" t="s">
        <v>251</v>
      </c>
      <c r="C40" s="166" t="s">
        <v>252</v>
      </c>
      <c r="D40" s="166" t="s">
        <v>250</v>
      </c>
      <c r="E40" s="167">
        <v>1791031</v>
      </c>
      <c r="F40" s="168">
        <v>14048.847164000001</v>
      </c>
      <c r="G40" s="169">
        <v>1.2751500000000001E-2</v>
      </c>
      <c r="H40" s="12"/>
      <c r="J40" s="14"/>
    </row>
    <row r="41" spans="1:10" x14ac:dyDescent="0.2">
      <c r="A41" s="165">
        <v>35</v>
      </c>
      <c r="B41" s="166" t="s">
        <v>253</v>
      </c>
      <c r="C41" s="166" t="s">
        <v>254</v>
      </c>
      <c r="D41" s="166" t="s">
        <v>255</v>
      </c>
      <c r="E41" s="167">
        <v>403395</v>
      </c>
      <c r="F41" s="168">
        <v>14038.549395</v>
      </c>
      <c r="G41" s="169">
        <v>1.2742150000000001E-2</v>
      </c>
      <c r="H41" s="12"/>
      <c r="J41" s="14"/>
    </row>
    <row r="42" spans="1:10" ht="25.5" x14ac:dyDescent="0.2">
      <c r="A42" s="165">
        <v>36</v>
      </c>
      <c r="B42" s="166" t="s">
        <v>139</v>
      </c>
      <c r="C42" s="166" t="s">
        <v>140</v>
      </c>
      <c r="D42" s="166" t="s">
        <v>26</v>
      </c>
      <c r="E42" s="167">
        <v>774401</v>
      </c>
      <c r="F42" s="168">
        <v>13751.038557</v>
      </c>
      <c r="G42" s="169">
        <v>1.248119E-2</v>
      </c>
      <c r="H42" s="12"/>
      <c r="J42" s="14"/>
    </row>
    <row r="43" spans="1:10" x14ac:dyDescent="0.2">
      <c r="A43" s="165">
        <v>37</v>
      </c>
      <c r="B43" s="166" t="s">
        <v>256</v>
      </c>
      <c r="C43" s="166" t="s">
        <v>257</v>
      </c>
      <c r="D43" s="166" t="s">
        <v>47</v>
      </c>
      <c r="E43" s="167">
        <v>8415503</v>
      </c>
      <c r="F43" s="168">
        <v>13477.4280545</v>
      </c>
      <c r="G43" s="169">
        <v>1.223285E-2</v>
      </c>
      <c r="H43" s="12"/>
      <c r="J43" s="14"/>
    </row>
    <row r="44" spans="1:10" x14ac:dyDescent="0.2">
      <c r="A44" s="165">
        <v>38</v>
      </c>
      <c r="B44" s="166" t="s">
        <v>258</v>
      </c>
      <c r="C44" s="166" t="s">
        <v>259</v>
      </c>
      <c r="D44" s="166" t="s">
        <v>207</v>
      </c>
      <c r="E44" s="167">
        <v>213372</v>
      </c>
      <c r="F44" s="168">
        <v>12156.016212</v>
      </c>
      <c r="G44" s="169">
        <v>1.103346E-2</v>
      </c>
      <c r="H44" s="12"/>
      <c r="J44" s="14"/>
    </row>
    <row r="45" spans="1:10" x14ac:dyDescent="0.2">
      <c r="A45" s="165">
        <v>39</v>
      </c>
      <c r="B45" s="166" t="s">
        <v>260</v>
      </c>
      <c r="C45" s="166" t="s">
        <v>261</v>
      </c>
      <c r="D45" s="166" t="s">
        <v>233</v>
      </c>
      <c r="E45" s="167">
        <v>528688</v>
      </c>
      <c r="F45" s="168">
        <v>12075.762607999999</v>
      </c>
      <c r="G45" s="169">
        <v>1.0960620000000001E-2</v>
      </c>
      <c r="H45" s="12"/>
      <c r="J45" s="14"/>
    </row>
    <row r="46" spans="1:10" x14ac:dyDescent="0.2">
      <c r="A46" s="165">
        <v>40</v>
      </c>
      <c r="B46" s="166" t="s">
        <v>262</v>
      </c>
      <c r="C46" s="166" t="s">
        <v>263</v>
      </c>
      <c r="D46" s="166" t="s">
        <v>210</v>
      </c>
      <c r="E46" s="167">
        <v>1603545</v>
      </c>
      <c r="F46" s="168">
        <v>12055.45131</v>
      </c>
      <c r="G46" s="169">
        <v>1.0942189999999999E-2</v>
      </c>
      <c r="H46" s="12"/>
      <c r="J46" s="14"/>
    </row>
    <row r="47" spans="1:10" x14ac:dyDescent="0.2">
      <c r="A47" s="165">
        <v>41</v>
      </c>
      <c r="B47" s="166" t="s">
        <v>264</v>
      </c>
      <c r="C47" s="166" t="s">
        <v>265</v>
      </c>
      <c r="D47" s="166" t="s">
        <v>233</v>
      </c>
      <c r="E47" s="167">
        <v>235951</v>
      </c>
      <c r="F47" s="168">
        <v>11729.12421</v>
      </c>
      <c r="G47" s="169">
        <v>1.0645989999999999E-2</v>
      </c>
      <c r="H47" s="12"/>
      <c r="J47" s="14"/>
    </row>
    <row r="48" spans="1:10" x14ac:dyDescent="0.2">
      <c r="A48" s="165">
        <v>42</v>
      </c>
      <c r="B48" s="166" t="s">
        <v>266</v>
      </c>
      <c r="C48" s="166" t="s">
        <v>267</v>
      </c>
      <c r="D48" s="166" t="s">
        <v>268</v>
      </c>
      <c r="E48" s="167">
        <v>601324</v>
      </c>
      <c r="F48" s="168">
        <v>11187.031696</v>
      </c>
      <c r="G48" s="169">
        <v>1.015396E-2</v>
      </c>
      <c r="H48" s="12"/>
      <c r="J48" s="14"/>
    </row>
    <row r="49" spans="1:10" ht="25.5" x14ac:dyDescent="0.2">
      <c r="A49" s="165">
        <v>43</v>
      </c>
      <c r="B49" s="166" t="s">
        <v>269</v>
      </c>
      <c r="C49" s="166" t="s">
        <v>270</v>
      </c>
      <c r="D49" s="166" t="s">
        <v>74</v>
      </c>
      <c r="E49" s="167">
        <v>880653</v>
      </c>
      <c r="F49" s="168">
        <v>10929.784383</v>
      </c>
      <c r="G49" s="169">
        <v>9.9204700000000007E-3</v>
      </c>
      <c r="H49" s="12"/>
      <c r="J49" s="14"/>
    </row>
    <row r="50" spans="1:10" x14ac:dyDescent="0.2">
      <c r="A50" s="165">
        <v>44</v>
      </c>
      <c r="B50" s="166" t="s">
        <v>271</v>
      </c>
      <c r="C50" s="166" t="s">
        <v>272</v>
      </c>
      <c r="D50" s="166" t="s">
        <v>34</v>
      </c>
      <c r="E50" s="167">
        <v>505581</v>
      </c>
      <c r="F50" s="168">
        <v>10601.2751985</v>
      </c>
      <c r="G50" s="169">
        <v>9.6223000000000003E-3</v>
      </c>
      <c r="H50" s="12"/>
      <c r="J50" s="14"/>
    </row>
    <row r="51" spans="1:10" x14ac:dyDescent="0.2">
      <c r="A51" s="165">
        <v>45</v>
      </c>
      <c r="B51" s="166" t="s">
        <v>273</v>
      </c>
      <c r="C51" s="166" t="s">
        <v>274</v>
      </c>
      <c r="D51" s="166" t="s">
        <v>31</v>
      </c>
      <c r="E51" s="167">
        <v>1622229</v>
      </c>
      <c r="F51" s="168">
        <v>10438.2325005</v>
      </c>
      <c r="G51" s="169">
        <v>9.4743099999999997E-3</v>
      </c>
      <c r="H51" s="12"/>
      <c r="J51" s="14"/>
    </row>
    <row r="52" spans="1:10" x14ac:dyDescent="0.2">
      <c r="A52" s="165">
        <v>46</v>
      </c>
      <c r="B52" s="166" t="s">
        <v>275</v>
      </c>
      <c r="C52" s="166" t="s">
        <v>276</v>
      </c>
      <c r="D52" s="166" t="s">
        <v>277</v>
      </c>
      <c r="E52" s="167">
        <v>474240</v>
      </c>
      <c r="F52" s="168">
        <v>10334.8752</v>
      </c>
      <c r="G52" s="169">
        <v>9.3804999999999999E-3</v>
      </c>
      <c r="H52" s="12"/>
      <c r="J52" s="14"/>
    </row>
    <row r="53" spans="1:10" x14ac:dyDescent="0.2">
      <c r="A53" s="165">
        <v>47</v>
      </c>
      <c r="B53" s="166" t="s">
        <v>278</v>
      </c>
      <c r="C53" s="166" t="s">
        <v>279</v>
      </c>
      <c r="D53" s="166" t="s">
        <v>74</v>
      </c>
      <c r="E53" s="167">
        <v>3845492</v>
      </c>
      <c r="F53" s="168">
        <v>10290.536592</v>
      </c>
      <c r="G53" s="169">
        <v>9.3402499999999996E-3</v>
      </c>
      <c r="H53" s="12"/>
      <c r="J53" s="14"/>
    </row>
    <row r="54" spans="1:10" x14ac:dyDescent="0.2">
      <c r="A54" s="165">
        <v>48</v>
      </c>
      <c r="B54" s="166" t="s">
        <v>280</v>
      </c>
      <c r="C54" s="166" t="s">
        <v>281</v>
      </c>
      <c r="D54" s="166" t="s">
        <v>282</v>
      </c>
      <c r="E54" s="167">
        <v>1001424</v>
      </c>
      <c r="F54" s="168">
        <v>10132.908744</v>
      </c>
      <c r="G54" s="169">
        <v>9.1971799999999992E-3</v>
      </c>
      <c r="H54" s="12"/>
      <c r="J54" s="14"/>
    </row>
    <row r="55" spans="1:10" x14ac:dyDescent="0.2">
      <c r="A55" s="165">
        <v>49</v>
      </c>
      <c r="B55" s="166" t="s">
        <v>283</v>
      </c>
      <c r="C55" s="166" t="s">
        <v>284</v>
      </c>
      <c r="D55" s="166" t="s">
        <v>102</v>
      </c>
      <c r="E55" s="167">
        <v>2138470</v>
      </c>
      <c r="F55" s="168">
        <v>9911.8084500000004</v>
      </c>
      <c r="G55" s="169">
        <v>8.9964999999999993E-3</v>
      </c>
      <c r="H55" s="12"/>
      <c r="J55" s="14"/>
    </row>
    <row r="56" spans="1:10" x14ac:dyDescent="0.2">
      <c r="A56" s="165">
        <v>50</v>
      </c>
      <c r="B56" s="166" t="s">
        <v>285</v>
      </c>
      <c r="C56" s="166" t="s">
        <v>286</v>
      </c>
      <c r="D56" s="166" t="s">
        <v>82</v>
      </c>
      <c r="E56" s="167">
        <v>3408122</v>
      </c>
      <c r="F56" s="168">
        <v>9883.5537999999997</v>
      </c>
      <c r="G56" s="169">
        <v>8.9708500000000007E-3</v>
      </c>
      <c r="H56" s="12"/>
      <c r="J56" s="14"/>
    </row>
    <row r="57" spans="1:10" x14ac:dyDescent="0.2">
      <c r="A57" s="165">
        <v>51</v>
      </c>
      <c r="B57" s="166" t="s">
        <v>287</v>
      </c>
      <c r="C57" s="166" t="s">
        <v>288</v>
      </c>
      <c r="D57" s="166" t="s">
        <v>74</v>
      </c>
      <c r="E57" s="167">
        <v>611549</v>
      </c>
      <c r="F57" s="168">
        <v>9765.2144320000007</v>
      </c>
      <c r="G57" s="169">
        <v>8.8634400000000002E-3</v>
      </c>
      <c r="H57" s="12"/>
      <c r="J57" s="14"/>
    </row>
    <row r="58" spans="1:10" ht="25.5" x14ac:dyDescent="0.2">
      <c r="A58" s="165">
        <v>52</v>
      </c>
      <c r="B58" s="166" t="s">
        <v>123</v>
      </c>
      <c r="C58" s="166" t="s">
        <v>124</v>
      </c>
      <c r="D58" s="166" t="s">
        <v>26</v>
      </c>
      <c r="E58" s="167">
        <v>248758</v>
      </c>
      <c r="F58" s="168">
        <v>9632.5316550000007</v>
      </c>
      <c r="G58" s="169">
        <v>8.7430100000000007E-3</v>
      </c>
      <c r="H58" s="12"/>
      <c r="J58" s="14"/>
    </row>
    <row r="59" spans="1:10" x14ac:dyDescent="0.2">
      <c r="A59" s="165">
        <v>53</v>
      </c>
      <c r="B59" s="166" t="s">
        <v>289</v>
      </c>
      <c r="C59" s="166" t="s">
        <v>290</v>
      </c>
      <c r="D59" s="166" t="s">
        <v>74</v>
      </c>
      <c r="E59" s="167">
        <v>882251</v>
      </c>
      <c r="F59" s="168">
        <v>9568.012095</v>
      </c>
      <c r="G59" s="169">
        <v>8.6844499999999998E-3</v>
      </c>
      <c r="H59" s="12"/>
      <c r="J59" s="14"/>
    </row>
    <row r="60" spans="1:10" x14ac:dyDescent="0.2">
      <c r="A60" s="165">
        <v>54</v>
      </c>
      <c r="B60" s="166" t="s">
        <v>291</v>
      </c>
      <c r="C60" s="166" t="s">
        <v>292</v>
      </c>
      <c r="D60" s="166" t="s">
        <v>34</v>
      </c>
      <c r="E60" s="167">
        <v>181135</v>
      </c>
      <c r="F60" s="168">
        <v>9559.5807600000007</v>
      </c>
      <c r="G60" s="169">
        <v>8.6768000000000001E-3</v>
      </c>
      <c r="H60" s="12"/>
      <c r="J60" s="14"/>
    </row>
    <row r="61" spans="1:10" x14ac:dyDescent="0.2">
      <c r="A61" s="165">
        <v>55</v>
      </c>
      <c r="B61" s="166" t="s">
        <v>293</v>
      </c>
      <c r="C61" s="166" t="s">
        <v>294</v>
      </c>
      <c r="D61" s="166" t="s">
        <v>102</v>
      </c>
      <c r="E61" s="167">
        <v>1118982</v>
      </c>
      <c r="F61" s="168">
        <v>9514.1444549999997</v>
      </c>
      <c r="G61" s="169">
        <v>8.6355600000000005E-3</v>
      </c>
      <c r="H61" s="12"/>
      <c r="J61" s="14"/>
    </row>
    <row r="62" spans="1:10" ht="25.5" x14ac:dyDescent="0.2">
      <c r="A62" s="165">
        <v>56</v>
      </c>
      <c r="B62" s="166" t="s">
        <v>295</v>
      </c>
      <c r="C62" s="166" t="s">
        <v>296</v>
      </c>
      <c r="D62" s="166" t="s">
        <v>213</v>
      </c>
      <c r="E62" s="167">
        <v>2119699</v>
      </c>
      <c r="F62" s="168">
        <v>8880.4789605000005</v>
      </c>
      <c r="G62" s="169">
        <v>8.0604100000000005E-3</v>
      </c>
      <c r="H62" s="12"/>
      <c r="J62" s="14"/>
    </row>
    <row r="63" spans="1:10" ht="25.5" x14ac:dyDescent="0.2">
      <c r="A63" s="165">
        <v>57</v>
      </c>
      <c r="B63" s="166" t="s">
        <v>297</v>
      </c>
      <c r="C63" s="166" t="s">
        <v>298</v>
      </c>
      <c r="D63" s="166" t="s">
        <v>250</v>
      </c>
      <c r="E63" s="167">
        <v>797365</v>
      </c>
      <c r="F63" s="168">
        <v>8135.9137774999999</v>
      </c>
      <c r="G63" s="169">
        <v>7.3845999999999998E-3</v>
      </c>
      <c r="H63" s="12"/>
      <c r="J63" s="14"/>
    </row>
    <row r="64" spans="1:10" x14ac:dyDescent="0.2">
      <c r="A64" s="165">
        <v>58</v>
      </c>
      <c r="B64" s="166" t="s">
        <v>299</v>
      </c>
      <c r="C64" s="166" t="s">
        <v>300</v>
      </c>
      <c r="D64" s="166" t="s">
        <v>250</v>
      </c>
      <c r="E64" s="167">
        <v>5147346</v>
      </c>
      <c r="F64" s="168">
        <v>7926.91284</v>
      </c>
      <c r="G64" s="169">
        <v>7.1948999999999997E-3</v>
      </c>
      <c r="H64" s="12"/>
      <c r="J64" s="14"/>
    </row>
    <row r="65" spans="1:10" ht="25.5" x14ac:dyDescent="0.2">
      <c r="A65" s="165">
        <v>59</v>
      </c>
      <c r="B65" s="166" t="s">
        <v>301</v>
      </c>
      <c r="C65" s="166" t="s">
        <v>302</v>
      </c>
      <c r="D65" s="166" t="s">
        <v>213</v>
      </c>
      <c r="E65" s="167">
        <v>2410498</v>
      </c>
      <c r="F65" s="168">
        <v>7454.4650650000003</v>
      </c>
      <c r="G65" s="169">
        <v>6.7660799999999998E-3</v>
      </c>
      <c r="H65" s="12"/>
      <c r="J65" s="14"/>
    </row>
    <row r="66" spans="1:10" ht="25.5" x14ac:dyDescent="0.2">
      <c r="A66" s="165">
        <v>60</v>
      </c>
      <c r="B66" s="166" t="s">
        <v>303</v>
      </c>
      <c r="C66" s="166" t="s">
        <v>304</v>
      </c>
      <c r="D66" s="166" t="s">
        <v>218</v>
      </c>
      <c r="E66" s="167">
        <v>206644</v>
      </c>
      <c r="F66" s="168">
        <v>7314.5776679999999</v>
      </c>
      <c r="G66" s="169">
        <v>6.6391100000000002E-3</v>
      </c>
      <c r="H66" s="12"/>
      <c r="J66" s="14"/>
    </row>
    <row r="67" spans="1:10" x14ac:dyDescent="0.2">
      <c r="A67" s="165">
        <v>61</v>
      </c>
      <c r="B67" s="166" t="s">
        <v>143</v>
      </c>
      <c r="C67" s="166" t="s">
        <v>144</v>
      </c>
      <c r="D67" s="166" t="s">
        <v>102</v>
      </c>
      <c r="E67" s="167">
        <v>1112556</v>
      </c>
      <c r="F67" s="168">
        <v>7243.852116</v>
      </c>
      <c r="G67" s="169">
        <v>6.5749199999999997E-3</v>
      </c>
      <c r="H67" s="12"/>
      <c r="J67" s="14"/>
    </row>
    <row r="68" spans="1:10" x14ac:dyDescent="0.2">
      <c r="A68" s="165">
        <v>62</v>
      </c>
      <c r="B68" s="166" t="s">
        <v>305</v>
      </c>
      <c r="C68" s="166" t="s">
        <v>306</v>
      </c>
      <c r="D68" s="166" t="s">
        <v>66</v>
      </c>
      <c r="E68" s="167">
        <v>586728</v>
      </c>
      <c r="F68" s="168">
        <v>7071.8325839999998</v>
      </c>
      <c r="G68" s="169">
        <v>6.4187799999999998E-3</v>
      </c>
      <c r="H68" s="12"/>
      <c r="J68" s="14"/>
    </row>
    <row r="69" spans="1:10" ht="25.5" x14ac:dyDescent="0.2">
      <c r="A69" s="165">
        <v>63</v>
      </c>
      <c r="B69" s="166" t="s">
        <v>307</v>
      </c>
      <c r="C69" s="166" t="s">
        <v>308</v>
      </c>
      <c r="D69" s="166" t="s">
        <v>309</v>
      </c>
      <c r="E69" s="167">
        <v>287893</v>
      </c>
      <c r="F69" s="168">
        <v>6308.5993090000002</v>
      </c>
      <c r="G69" s="169">
        <v>5.72603E-3</v>
      </c>
      <c r="H69" s="12"/>
      <c r="J69" s="14"/>
    </row>
    <row r="70" spans="1:10" x14ac:dyDescent="0.2">
      <c r="A70" s="165">
        <v>64</v>
      </c>
      <c r="B70" s="166" t="s">
        <v>113</v>
      </c>
      <c r="C70" s="166" t="s">
        <v>114</v>
      </c>
      <c r="D70" s="166" t="s">
        <v>34</v>
      </c>
      <c r="E70" s="167">
        <v>404954</v>
      </c>
      <c r="F70" s="168">
        <v>6094.1527459999998</v>
      </c>
      <c r="G70" s="169">
        <v>5.5313899999999997E-3</v>
      </c>
      <c r="H70" s="12"/>
      <c r="J70" s="14"/>
    </row>
    <row r="71" spans="1:10" x14ac:dyDescent="0.2">
      <c r="A71" s="165">
        <v>65</v>
      </c>
      <c r="B71" s="166" t="s">
        <v>310</v>
      </c>
      <c r="C71" s="166" t="s">
        <v>311</v>
      </c>
      <c r="D71" s="166" t="s">
        <v>66</v>
      </c>
      <c r="E71" s="167">
        <v>2130968</v>
      </c>
      <c r="F71" s="168">
        <v>5745.0897279999999</v>
      </c>
      <c r="G71" s="169">
        <v>5.21456E-3</v>
      </c>
      <c r="H71" s="12"/>
      <c r="J71" s="14"/>
    </row>
    <row r="72" spans="1:10" ht="25.5" x14ac:dyDescent="0.2">
      <c r="A72" s="165">
        <v>66</v>
      </c>
      <c r="B72" s="166" t="s">
        <v>312</v>
      </c>
      <c r="C72" s="166" t="s">
        <v>313</v>
      </c>
      <c r="D72" s="166" t="s">
        <v>213</v>
      </c>
      <c r="E72" s="167">
        <v>60062</v>
      </c>
      <c r="F72" s="168">
        <v>5181.7289259999998</v>
      </c>
      <c r="G72" s="169">
        <v>4.7032200000000001E-3</v>
      </c>
      <c r="H72" s="12"/>
      <c r="J72" s="14"/>
    </row>
    <row r="73" spans="1:10" ht="25.5" x14ac:dyDescent="0.2">
      <c r="A73" s="165">
        <v>67</v>
      </c>
      <c r="B73" s="166" t="s">
        <v>314</v>
      </c>
      <c r="C73" s="166" t="s">
        <v>315</v>
      </c>
      <c r="D73" s="166" t="s">
        <v>309</v>
      </c>
      <c r="E73" s="167">
        <v>160000</v>
      </c>
      <c r="F73" s="168">
        <v>5099.84</v>
      </c>
      <c r="G73" s="169">
        <v>4.6288900000000001E-3</v>
      </c>
      <c r="H73" s="12"/>
      <c r="J73" s="14"/>
    </row>
    <row r="74" spans="1:10" ht="25.5" x14ac:dyDescent="0.2">
      <c r="A74" s="165">
        <v>68</v>
      </c>
      <c r="B74" s="166" t="s">
        <v>316</v>
      </c>
      <c r="C74" s="166" t="s">
        <v>317</v>
      </c>
      <c r="D74" s="166" t="s">
        <v>247</v>
      </c>
      <c r="E74" s="167">
        <v>975410</v>
      </c>
      <c r="F74" s="168">
        <v>5077.9844599999997</v>
      </c>
      <c r="G74" s="169">
        <v>4.6090599999999999E-3</v>
      </c>
      <c r="H74" s="12"/>
      <c r="J74" s="14"/>
    </row>
    <row r="75" spans="1:10" x14ac:dyDescent="0.2">
      <c r="A75" s="165">
        <v>69</v>
      </c>
      <c r="B75" s="166" t="s">
        <v>318</v>
      </c>
      <c r="C75" s="166" t="s">
        <v>319</v>
      </c>
      <c r="D75" s="166" t="s">
        <v>233</v>
      </c>
      <c r="E75" s="167">
        <v>63614</v>
      </c>
      <c r="F75" s="168">
        <v>4417.5788089999996</v>
      </c>
      <c r="G75" s="169">
        <v>4.0096400000000001E-3</v>
      </c>
      <c r="H75" s="12"/>
      <c r="J75" s="14"/>
    </row>
    <row r="76" spans="1:10" x14ac:dyDescent="0.2">
      <c r="A76" s="165">
        <v>70</v>
      </c>
      <c r="B76" s="166" t="s">
        <v>43</v>
      </c>
      <c r="C76" s="166" t="s">
        <v>44</v>
      </c>
      <c r="D76" s="166" t="s">
        <v>17</v>
      </c>
      <c r="E76" s="167">
        <v>365269</v>
      </c>
      <c r="F76" s="168">
        <v>3738.1629459999999</v>
      </c>
      <c r="G76" s="169">
        <v>3.39296E-3</v>
      </c>
      <c r="H76" s="12"/>
      <c r="J76" s="14"/>
    </row>
    <row r="77" spans="1:10" x14ac:dyDescent="0.2">
      <c r="A77" s="165">
        <v>71</v>
      </c>
      <c r="B77" s="166" t="s">
        <v>320</v>
      </c>
      <c r="C77" s="166" t="s">
        <v>321</v>
      </c>
      <c r="D77" s="166" t="s">
        <v>255</v>
      </c>
      <c r="E77" s="167">
        <v>102043</v>
      </c>
      <c r="F77" s="168">
        <v>2748.8853555000001</v>
      </c>
      <c r="G77" s="169">
        <v>2.49504E-3</v>
      </c>
      <c r="H77" s="12"/>
      <c r="J77" s="14"/>
    </row>
    <row r="78" spans="1:10" x14ac:dyDescent="0.2">
      <c r="A78" s="165">
        <v>72</v>
      </c>
      <c r="B78" s="166" t="s">
        <v>322</v>
      </c>
      <c r="C78" s="166" t="s">
        <v>323</v>
      </c>
      <c r="D78" s="166" t="s">
        <v>102</v>
      </c>
      <c r="E78" s="167">
        <v>86099</v>
      </c>
      <c r="F78" s="168">
        <v>2626.0625494999999</v>
      </c>
      <c r="G78" s="169">
        <v>2.3835599999999998E-3</v>
      </c>
      <c r="H78" s="12"/>
      <c r="J78" s="14"/>
    </row>
    <row r="79" spans="1:10" x14ac:dyDescent="0.2">
      <c r="A79" s="165">
        <v>73</v>
      </c>
      <c r="B79" s="166" t="s">
        <v>324</v>
      </c>
      <c r="C79" s="166" t="s">
        <v>325</v>
      </c>
      <c r="D79" s="166" t="s">
        <v>210</v>
      </c>
      <c r="E79" s="167">
        <v>64886</v>
      </c>
      <c r="F79" s="168">
        <v>1718.0839510000001</v>
      </c>
      <c r="G79" s="169">
        <v>1.5594300000000001E-3</v>
      </c>
      <c r="H79" s="12"/>
      <c r="J79" s="14"/>
    </row>
    <row r="80" spans="1:10" x14ac:dyDescent="0.2">
      <c r="A80" s="165">
        <v>74</v>
      </c>
      <c r="B80" s="166" t="s">
        <v>326</v>
      </c>
      <c r="C80" s="166" t="s">
        <v>327</v>
      </c>
      <c r="D80" s="166" t="s">
        <v>82</v>
      </c>
      <c r="E80" s="167">
        <v>246842</v>
      </c>
      <c r="F80" s="168">
        <v>1360.9633670000001</v>
      </c>
      <c r="G80" s="169">
        <v>1.23529E-3</v>
      </c>
      <c r="H80" s="12"/>
      <c r="J80" s="14"/>
    </row>
    <row r="81" spans="1:10" x14ac:dyDescent="0.2">
      <c r="A81" s="165">
        <v>75</v>
      </c>
      <c r="B81" s="166" t="s">
        <v>328</v>
      </c>
      <c r="C81" s="166" t="s">
        <v>329</v>
      </c>
      <c r="D81" s="166" t="s">
        <v>55</v>
      </c>
      <c r="E81" s="167">
        <v>84931</v>
      </c>
      <c r="F81" s="168">
        <v>1356.8151905</v>
      </c>
      <c r="G81" s="169">
        <v>1.2315200000000001E-3</v>
      </c>
      <c r="H81" s="12"/>
      <c r="J81" s="14"/>
    </row>
    <row r="82" spans="1:10" x14ac:dyDescent="0.2">
      <c r="A82" s="165">
        <v>76</v>
      </c>
      <c r="B82" s="166" t="s">
        <v>330</v>
      </c>
      <c r="C82" s="166" t="s">
        <v>331</v>
      </c>
      <c r="D82" s="166" t="s">
        <v>332</v>
      </c>
      <c r="E82" s="167">
        <v>4994</v>
      </c>
      <c r="F82" s="168">
        <v>224.27055200000001</v>
      </c>
      <c r="G82" s="169">
        <v>2.0356000000000001E-4</v>
      </c>
      <c r="H82" s="12"/>
      <c r="J82" s="14"/>
    </row>
    <row r="83" spans="1:10" x14ac:dyDescent="0.2">
      <c r="A83" s="163"/>
      <c r="B83" s="163"/>
      <c r="C83" s="164" t="s">
        <v>150</v>
      </c>
      <c r="D83" s="163"/>
      <c r="E83" s="163" t="s">
        <v>151</v>
      </c>
      <c r="F83" s="170">
        <v>1052273.6581075001</v>
      </c>
      <c r="G83" s="171">
        <v>0.95510099999999998</v>
      </c>
      <c r="H83" s="12"/>
      <c r="J83" s="14"/>
    </row>
    <row r="84" spans="1:10" x14ac:dyDescent="0.2">
      <c r="A84" s="163"/>
      <c r="B84" s="163"/>
      <c r="C84" s="172"/>
      <c r="D84" s="163"/>
      <c r="E84" s="163"/>
      <c r="F84" s="173"/>
      <c r="G84" s="173"/>
      <c r="H84" s="12"/>
      <c r="J84" s="14"/>
    </row>
    <row r="85" spans="1:10" x14ac:dyDescent="0.2">
      <c r="A85" s="163"/>
      <c r="B85" s="163"/>
      <c r="C85" s="164" t="s">
        <v>152</v>
      </c>
      <c r="D85" s="163"/>
      <c r="E85" s="163"/>
      <c r="F85" s="163"/>
      <c r="G85" s="163"/>
      <c r="H85" s="12"/>
      <c r="J85" s="14"/>
    </row>
    <row r="86" spans="1:10" x14ac:dyDescent="0.2">
      <c r="A86" s="163"/>
      <c r="B86" s="163"/>
      <c r="C86" s="164" t="s">
        <v>150</v>
      </c>
      <c r="D86" s="163"/>
      <c r="E86" s="163" t="s">
        <v>151</v>
      </c>
      <c r="F86" s="174" t="s">
        <v>153</v>
      </c>
      <c r="G86" s="171">
        <v>0</v>
      </c>
      <c r="H86" s="12"/>
      <c r="J86" s="14"/>
    </row>
    <row r="87" spans="1:10" x14ac:dyDescent="0.2">
      <c r="A87" s="163"/>
      <c r="B87" s="163"/>
      <c r="C87" s="172"/>
      <c r="D87" s="163"/>
      <c r="E87" s="163"/>
      <c r="F87" s="173"/>
      <c r="G87" s="173"/>
      <c r="H87" s="12"/>
      <c r="J87" s="14"/>
    </row>
    <row r="88" spans="1:10" x14ac:dyDescent="0.2">
      <c r="A88" s="163"/>
      <c r="B88" s="163"/>
      <c r="C88" s="164" t="s">
        <v>154</v>
      </c>
      <c r="D88" s="163"/>
      <c r="E88" s="163"/>
      <c r="F88" s="163"/>
      <c r="G88" s="163"/>
      <c r="H88" s="12"/>
      <c r="J88" s="14"/>
    </row>
    <row r="89" spans="1:10" x14ac:dyDescent="0.2">
      <c r="A89" s="163"/>
      <c r="B89" s="163"/>
      <c r="C89" s="164" t="s">
        <v>150</v>
      </c>
      <c r="D89" s="163"/>
      <c r="E89" s="163" t="s">
        <v>151</v>
      </c>
      <c r="F89" s="174" t="s">
        <v>153</v>
      </c>
      <c r="G89" s="171">
        <v>0</v>
      </c>
      <c r="H89" s="12"/>
      <c r="J89" s="14"/>
    </row>
    <row r="90" spans="1:10" x14ac:dyDescent="0.2">
      <c r="A90" s="163"/>
      <c r="B90" s="163"/>
      <c r="C90" s="172"/>
      <c r="D90" s="163"/>
      <c r="E90" s="163"/>
      <c r="F90" s="173"/>
      <c r="G90" s="173"/>
      <c r="H90" s="12"/>
      <c r="J90" s="14"/>
    </row>
    <row r="91" spans="1:10" x14ac:dyDescent="0.2">
      <c r="A91" s="163"/>
      <c r="B91" s="163"/>
      <c r="C91" s="164" t="s">
        <v>155</v>
      </c>
      <c r="D91" s="163"/>
      <c r="E91" s="163"/>
      <c r="F91" s="163"/>
      <c r="G91" s="163"/>
      <c r="H91" s="12"/>
      <c r="J91" s="14"/>
    </row>
    <row r="92" spans="1:10" ht="25.5" x14ac:dyDescent="0.2">
      <c r="A92" s="165">
        <v>1</v>
      </c>
      <c r="B92" s="166" t="s">
        <v>333</v>
      </c>
      <c r="C92" s="166" t="s">
        <v>1183</v>
      </c>
      <c r="D92" s="166" t="s">
        <v>34</v>
      </c>
      <c r="E92" s="167">
        <v>25352</v>
      </c>
      <c r="F92" s="168">
        <v>2.5356816879999999</v>
      </c>
      <c r="G92" s="175" t="s">
        <v>149</v>
      </c>
      <c r="H92" s="12"/>
      <c r="J92" s="14"/>
    </row>
    <row r="93" spans="1:10" x14ac:dyDescent="0.2">
      <c r="A93" s="163"/>
      <c r="B93" s="163"/>
      <c r="C93" s="164" t="s">
        <v>150</v>
      </c>
      <c r="D93" s="163"/>
      <c r="E93" s="163" t="s">
        <v>151</v>
      </c>
      <c r="F93" s="170">
        <v>2.5356816879999999</v>
      </c>
      <c r="G93" s="171">
        <v>2.3E-6</v>
      </c>
      <c r="H93" s="12"/>
      <c r="J93" s="14"/>
    </row>
    <row r="94" spans="1:10" x14ac:dyDescent="0.2">
      <c r="A94" s="163"/>
      <c r="B94" s="163"/>
      <c r="C94" s="172"/>
      <c r="D94" s="163"/>
      <c r="E94" s="163"/>
      <c r="F94" s="173"/>
      <c r="G94" s="173"/>
      <c r="H94" s="12"/>
      <c r="J94" s="14"/>
    </row>
    <row r="95" spans="1:10" x14ac:dyDescent="0.2">
      <c r="A95" s="163"/>
      <c r="B95" s="163"/>
      <c r="C95" s="164" t="s">
        <v>156</v>
      </c>
      <c r="D95" s="163"/>
      <c r="E95" s="163"/>
      <c r="F95" s="173"/>
      <c r="G95" s="173"/>
      <c r="H95" s="12"/>
      <c r="J95" s="14"/>
    </row>
    <row r="96" spans="1:10" x14ac:dyDescent="0.2">
      <c r="A96" s="163"/>
      <c r="B96" s="163"/>
      <c r="C96" s="164" t="s">
        <v>150</v>
      </c>
      <c r="D96" s="163"/>
      <c r="E96" s="163" t="s">
        <v>151</v>
      </c>
      <c r="F96" s="174" t="s">
        <v>153</v>
      </c>
      <c r="G96" s="171">
        <v>0</v>
      </c>
      <c r="H96" s="12"/>
      <c r="J96" s="14"/>
    </row>
    <row r="97" spans="1:10" x14ac:dyDescent="0.2">
      <c r="A97" s="163"/>
      <c r="B97" s="163"/>
      <c r="C97" s="172"/>
      <c r="D97" s="163"/>
      <c r="E97" s="163"/>
      <c r="F97" s="173"/>
      <c r="G97" s="173"/>
      <c r="H97" s="12"/>
      <c r="J97" s="14"/>
    </row>
    <row r="98" spans="1:10" x14ac:dyDescent="0.2">
      <c r="A98" s="163"/>
      <c r="B98" s="163"/>
      <c r="C98" s="164" t="s">
        <v>157</v>
      </c>
      <c r="D98" s="163"/>
      <c r="E98" s="163"/>
      <c r="F98" s="173"/>
      <c r="G98" s="173"/>
      <c r="H98" s="12"/>
      <c r="J98" s="14"/>
    </row>
    <row r="99" spans="1:10" x14ac:dyDescent="0.2">
      <c r="A99" s="163"/>
      <c r="B99" s="163"/>
      <c r="C99" s="164" t="s">
        <v>150</v>
      </c>
      <c r="D99" s="163"/>
      <c r="E99" s="163" t="s">
        <v>151</v>
      </c>
      <c r="F99" s="174" t="s">
        <v>153</v>
      </c>
      <c r="G99" s="171">
        <v>0</v>
      </c>
      <c r="H99" s="12"/>
      <c r="J99" s="14"/>
    </row>
    <row r="100" spans="1:10" x14ac:dyDescent="0.2">
      <c r="A100" s="163"/>
      <c r="B100" s="163"/>
      <c r="C100" s="172"/>
      <c r="D100" s="163"/>
      <c r="E100" s="163"/>
      <c r="F100" s="173"/>
      <c r="G100" s="173"/>
      <c r="H100" s="12"/>
      <c r="J100" s="14"/>
    </row>
    <row r="101" spans="1:10" x14ac:dyDescent="0.2">
      <c r="A101" s="163"/>
      <c r="B101" s="163"/>
      <c r="C101" s="164" t="s">
        <v>158</v>
      </c>
      <c r="D101" s="163"/>
      <c r="E101" s="163"/>
      <c r="F101" s="170">
        <v>1052276.1937891881</v>
      </c>
      <c r="G101" s="171">
        <v>0.95510329999999999</v>
      </c>
      <c r="H101" s="12"/>
      <c r="J101" s="14"/>
    </row>
    <row r="102" spans="1:10" x14ac:dyDescent="0.2">
      <c r="A102" s="163"/>
      <c r="B102" s="163"/>
      <c r="C102" s="172"/>
      <c r="D102" s="163"/>
      <c r="E102" s="163"/>
      <c r="F102" s="173"/>
      <c r="G102" s="173"/>
      <c r="H102" s="12"/>
      <c r="J102" s="14"/>
    </row>
    <row r="103" spans="1:10" x14ac:dyDescent="0.2">
      <c r="A103" s="163"/>
      <c r="B103" s="163"/>
      <c r="C103" s="164" t="s">
        <v>159</v>
      </c>
      <c r="D103" s="163"/>
      <c r="E103" s="163"/>
      <c r="F103" s="173"/>
      <c r="G103" s="173"/>
      <c r="H103" s="12"/>
      <c r="J103" s="14"/>
    </row>
    <row r="104" spans="1:10" x14ac:dyDescent="0.2">
      <c r="A104" s="163"/>
      <c r="B104" s="163"/>
      <c r="C104" s="164" t="s">
        <v>8</v>
      </c>
      <c r="D104" s="163"/>
      <c r="E104" s="163"/>
      <c r="F104" s="173"/>
      <c r="G104" s="173"/>
      <c r="H104" s="12"/>
      <c r="J104" s="14"/>
    </row>
    <row r="105" spans="1:10" x14ac:dyDescent="0.2">
      <c r="A105" s="163"/>
      <c r="B105" s="163"/>
      <c r="C105" s="164" t="s">
        <v>150</v>
      </c>
      <c r="D105" s="163"/>
      <c r="E105" s="163" t="s">
        <v>151</v>
      </c>
      <c r="F105" s="174" t="s">
        <v>153</v>
      </c>
      <c r="G105" s="171">
        <v>0</v>
      </c>
      <c r="H105" s="12"/>
      <c r="J105" s="14"/>
    </row>
    <row r="106" spans="1:10" x14ac:dyDescent="0.2">
      <c r="A106" s="163"/>
      <c r="B106" s="163"/>
      <c r="C106" s="172"/>
      <c r="D106" s="163"/>
      <c r="E106" s="163"/>
      <c r="F106" s="173"/>
      <c r="G106" s="173"/>
      <c r="H106" s="12"/>
      <c r="J106" s="14"/>
    </row>
    <row r="107" spans="1:10" x14ac:dyDescent="0.2">
      <c r="A107" s="163"/>
      <c r="B107" s="163"/>
      <c r="C107" s="164" t="s">
        <v>160</v>
      </c>
      <c r="D107" s="163"/>
      <c r="E107" s="163"/>
      <c r="F107" s="163"/>
      <c r="G107" s="163"/>
      <c r="H107" s="12"/>
      <c r="J107" s="14"/>
    </row>
    <row r="108" spans="1:10" x14ac:dyDescent="0.2">
      <c r="A108" s="163"/>
      <c r="B108" s="163"/>
      <c r="C108" s="164" t="s">
        <v>150</v>
      </c>
      <c r="D108" s="163"/>
      <c r="E108" s="163" t="s">
        <v>151</v>
      </c>
      <c r="F108" s="174" t="s">
        <v>153</v>
      </c>
      <c r="G108" s="171">
        <v>0</v>
      </c>
      <c r="H108" s="12"/>
      <c r="J108" s="14"/>
    </row>
    <row r="109" spans="1:10" x14ac:dyDescent="0.2">
      <c r="A109" s="163"/>
      <c r="B109" s="163"/>
      <c r="C109" s="172"/>
      <c r="D109" s="163"/>
      <c r="E109" s="163"/>
      <c r="F109" s="173"/>
      <c r="G109" s="173"/>
      <c r="H109" s="12"/>
      <c r="J109" s="14"/>
    </row>
    <row r="110" spans="1:10" x14ac:dyDescent="0.2">
      <c r="A110" s="163"/>
      <c r="B110" s="163"/>
      <c r="C110" s="164" t="s">
        <v>161</v>
      </c>
      <c r="D110" s="163"/>
      <c r="E110" s="163"/>
      <c r="F110" s="163"/>
      <c r="G110" s="163"/>
      <c r="H110" s="12"/>
      <c r="J110" s="14"/>
    </row>
    <row r="111" spans="1:10" x14ac:dyDescent="0.2">
      <c r="A111" s="163"/>
      <c r="B111" s="163"/>
      <c r="C111" s="164" t="s">
        <v>150</v>
      </c>
      <c r="D111" s="163"/>
      <c r="E111" s="163" t="s">
        <v>151</v>
      </c>
      <c r="F111" s="174" t="s">
        <v>153</v>
      </c>
      <c r="G111" s="171">
        <v>0</v>
      </c>
      <c r="H111" s="12"/>
      <c r="J111" s="14"/>
    </row>
    <row r="112" spans="1:10" x14ac:dyDescent="0.2">
      <c r="A112" s="163"/>
      <c r="B112" s="163"/>
      <c r="C112" s="172"/>
      <c r="D112" s="163"/>
      <c r="E112" s="163"/>
      <c r="F112" s="173"/>
      <c r="G112" s="173"/>
      <c r="H112" s="12"/>
      <c r="J112" s="14"/>
    </row>
    <row r="113" spans="1:10" x14ac:dyDescent="0.2">
      <c r="A113" s="163"/>
      <c r="B113" s="163"/>
      <c r="C113" s="164" t="s">
        <v>162</v>
      </c>
      <c r="D113" s="163"/>
      <c r="E113" s="163"/>
      <c r="F113" s="173"/>
      <c r="G113" s="173"/>
      <c r="H113" s="12"/>
      <c r="J113" s="14"/>
    </row>
    <row r="114" spans="1:10" x14ac:dyDescent="0.2">
      <c r="A114" s="163"/>
      <c r="B114" s="163"/>
      <c r="C114" s="164" t="s">
        <v>150</v>
      </c>
      <c r="D114" s="163"/>
      <c r="E114" s="163" t="s">
        <v>151</v>
      </c>
      <c r="F114" s="174" t="s">
        <v>153</v>
      </c>
      <c r="G114" s="171">
        <v>0</v>
      </c>
      <c r="H114" s="12"/>
      <c r="J114" s="14"/>
    </row>
    <row r="115" spans="1:10" x14ac:dyDescent="0.2">
      <c r="A115" s="163"/>
      <c r="B115" s="163"/>
      <c r="C115" s="172"/>
      <c r="D115" s="163"/>
      <c r="E115" s="163"/>
      <c r="F115" s="173"/>
      <c r="G115" s="173"/>
      <c r="H115" s="12"/>
      <c r="J115" s="14"/>
    </row>
    <row r="116" spans="1:10" x14ac:dyDescent="0.2">
      <c r="A116" s="163"/>
      <c r="B116" s="163"/>
      <c r="C116" s="164" t="s">
        <v>163</v>
      </c>
      <c r="D116" s="163"/>
      <c r="E116" s="163"/>
      <c r="F116" s="170">
        <v>0</v>
      </c>
      <c r="G116" s="171">
        <v>0</v>
      </c>
      <c r="H116" s="12"/>
      <c r="J116" s="14"/>
    </row>
    <row r="117" spans="1:10" x14ac:dyDescent="0.2">
      <c r="A117" s="163"/>
      <c r="B117" s="163"/>
      <c r="C117" s="172"/>
      <c r="D117" s="163"/>
      <c r="E117" s="163"/>
      <c r="F117" s="173"/>
      <c r="G117" s="173"/>
      <c r="H117" s="12"/>
      <c r="J117" s="14"/>
    </row>
    <row r="118" spans="1:10" x14ac:dyDescent="0.2">
      <c r="A118" s="163"/>
      <c r="B118" s="163"/>
      <c r="C118" s="164" t="s">
        <v>164</v>
      </c>
      <c r="D118" s="163"/>
      <c r="E118" s="163"/>
      <c r="F118" s="173"/>
      <c r="G118" s="173"/>
      <c r="H118" s="12"/>
      <c r="J118" s="14"/>
    </row>
    <row r="119" spans="1:10" x14ac:dyDescent="0.2">
      <c r="A119" s="163"/>
      <c r="B119" s="163"/>
      <c r="C119" s="164" t="s">
        <v>165</v>
      </c>
      <c r="D119" s="163"/>
      <c r="E119" s="163"/>
      <c r="F119" s="173"/>
      <c r="G119" s="173"/>
      <c r="H119" s="12"/>
      <c r="J119" s="14"/>
    </row>
    <row r="120" spans="1:10" x14ac:dyDescent="0.2">
      <c r="A120" s="163"/>
      <c r="B120" s="163"/>
      <c r="C120" s="164" t="s">
        <v>150</v>
      </c>
      <c r="D120" s="163"/>
      <c r="E120" s="163" t="s">
        <v>151</v>
      </c>
      <c r="F120" s="174" t="s">
        <v>153</v>
      </c>
      <c r="G120" s="171">
        <v>0</v>
      </c>
      <c r="H120" s="12"/>
      <c r="J120" s="14"/>
    </row>
    <row r="121" spans="1:10" x14ac:dyDescent="0.2">
      <c r="A121" s="163"/>
      <c r="B121" s="163"/>
      <c r="C121" s="172"/>
      <c r="D121" s="163"/>
      <c r="E121" s="163"/>
      <c r="F121" s="173"/>
      <c r="G121" s="173"/>
      <c r="H121" s="12"/>
      <c r="J121" s="14"/>
    </row>
    <row r="122" spans="1:10" x14ac:dyDescent="0.2">
      <c r="A122" s="163"/>
      <c r="B122" s="163"/>
      <c r="C122" s="164" t="s">
        <v>166</v>
      </c>
      <c r="D122" s="163"/>
      <c r="E122" s="163"/>
      <c r="F122" s="173"/>
      <c r="G122" s="173"/>
      <c r="H122" s="12"/>
      <c r="J122" s="14"/>
    </row>
    <row r="123" spans="1:10" x14ac:dyDescent="0.2">
      <c r="A123" s="163"/>
      <c r="B123" s="163"/>
      <c r="C123" s="164" t="s">
        <v>150</v>
      </c>
      <c r="D123" s="163"/>
      <c r="E123" s="163" t="s">
        <v>151</v>
      </c>
      <c r="F123" s="174" t="s">
        <v>153</v>
      </c>
      <c r="G123" s="171">
        <v>0</v>
      </c>
      <c r="H123" s="12"/>
      <c r="J123" s="14"/>
    </row>
    <row r="124" spans="1:10" x14ac:dyDescent="0.2">
      <c r="A124" s="163"/>
      <c r="B124" s="163"/>
      <c r="C124" s="172"/>
      <c r="D124" s="163"/>
      <c r="E124" s="163"/>
      <c r="F124" s="173"/>
      <c r="G124" s="173"/>
      <c r="H124" s="12"/>
      <c r="J124" s="14"/>
    </row>
    <row r="125" spans="1:10" x14ac:dyDescent="0.2">
      <c r="A125" s="163"/>
      <c r="B125" s="163"/>
      <c r="C125" s="164" t="s">
        <v>167</v>
      </c>
      <c r="D125" s="163"/>
      <c r="E125" s="163"/>
      <c r="F125" s="173"/>
      <c r="G125" s="173"/>
      <c r="H125" s="12"/>
      <c r="J125" s="14"/>
    </row>
    <row r="126" spans="1:10" x14ac:dyDescent="0.2">
      <c r="A126" s="163"/>
      <c r="B126" s="163"/>
      <c r="C126" s="164" t="s">
        <v>150</v>
      </c>
      <c r="D126" s="163"/>
      <c r="E126" s="163" t="s">
        <v>151</v>
      </c>
      <c r="F126" s="174" t="s">
        <v>153</v>
      </c>
      <c r="G126" s="171">
        <v>0</v>
      </c>
      <c r="H126" s="12"/>
      <c r="J126" s="14"/>
    </row>
    <row r="127" spans="1:10" x14ac:dyDescent="0.2">
      <c r="A127" s="163"/>
      <c r="B127" s="163"/>
      <c r="C127" s="172"/>
      <c r="D127" s="163"/>
      <c r="E127" s="163"/>
      <c r="F127" s="173"/>
      <c r="G127" s="173"/>
      <c r="H127" s="12"/>
      <c r="J127" s="14"/>
    </row>
    <row r="128" spans="1:10" x14ac:dyDescent="0.2">
      <c r="A128" s="163"/>
      <c r="B128" s="163"/>
      <c r="C128" s="164" t="s">
        <v>168</v>
      </c>
      <c r="D128" s="163"/>
      <c r="E128" s="163"/>
      <c r="F128" s="173"/>
      <c r="G128" s="173"/>
      <c r="H128" s="12"/>
      <c r="J128" s="14"/>
    </row>
    <row r="129" spans="1:10" x14ac:dyDescent="0.2">
      <c r="A129" s="165">
        <v>1</v>
      </c>
      <c r="B129" s="166"/>
      <c r="C129" s="166" t="s">
        <v>169</v>
      </c>
      <c r="D129" s="166"/>
      <c r="E129" s="175"/>
      <c r="F129" s="168">
        <v>32176.524703947998</v>
      </c>
      <c r="G129" s="169">
        <v>2.9205169999999999E-2</v>
      </c>
      <c r="H129" s="176">
        <v>6.6416448321270405</v>
      </c>
      <c r="J129" s="14"/>
    </row>
    <row r="130" spans="1:10" x14ac:dyDescent="0.2">
      <c r="A130" s="163"/>
      <c r="B130" s="163"/>
      <c r="C130" s="164" t="s">
        <v>150</v>
      </c>
      <c r="D130" s="163"/>
      <c r="E130" s="163" t="s">
        <v>151</v>
      </c>
      <c r="F130" s="170">
        <v>32176.524703947998</v>
      </c>
      <c r="G130" s="171">
        <v>2.9205169999999999E-2</v>
      </c>
      <c r="H130" s="12"/>
      <c r="J130" s="14"/>
    </row>
    <row r="131" spans="1:10" x14ac:dyDescent="0.2">
      <c r="A131" s="163"/>
      <c r="B131" s="163"/>
      <c r="C131" s="172"/>
      <c r="D131" s="163"/>
      <c r="E131" s="163"/>
      <c r="F131" s="173"/>
      <c r="G131" s="173"/>
      <c r="H131" s="12"/>
      <c r="J131" s="14"/>
    </row>
    <row r="132" spans="1:10" x14ac:dyDescent="0.2">
      <c r="A132" s="163"/>
      <c r="B132" s="163"/>
      <c r="C132" s="164" t="s">
        <v>170</v>
      </c>
      <c r="D132" s="163"/>
      <c r="E132" s="163"/>
      <c r="F132" s="170">
        <v>32176.524703947998</v>
      </c>
      <c r="G132" s="171">
        <v>2.9205169999999999E-2</v>
      </c>
      <c r="H132" s="12"/>
      <c r="J132" s="14"/>
    </row>
    <row r="133" spans="1:10" x14ac:dyDescent="0.2">
      <c r="A133" s="163"/>
      <c r="B133" s="163"/>
      <c r="C133" s="173"/>
      <c r="D133" s="163"/>
      <c r="E133" s="163"/>
      <c r="F133" s="163"/>
      <c r="G133" s="163"/>
      <c r="H133" s="12"/>
      <c r="J133" s="14"/>
    </row>
    <row r="134" spans="1:10" x14ac:dyDescent="0.2">
      <c r="A134" s="163"/>
      <c r="B134" s="163"/>
      <c r="C134" s="164" t="s">
        <v>171</v>
      </c>
      <c r="D134" s="163"/>
      <c r="E134" s="163"/>
      <c r="F134" s="163"/>
      <c r="G134" s="163"/>
      <c r="H134" s="12"/>
      <c r="J134" s="14"/>
    </row>
    <row r="135" spans="1:10" x14ac:dyDescent="0.2">
      <c r="A135" s="163"/>
      <c r="B135" s="163"/>
      <c r="C135" s="164" t="s">
        <v>172</v>
      </c>
      <c r="D135" s="163"/>
      <c r="E135" s="163"/>
      <c r="F135" s="163"/>
      <c r="G135" s="163"/>
      <c r="H135" s="12"/>
      <c r="J135" s="14"/>
    </row>
    <row r="136" spans="1:10" x14ac:dyDescent="0.2">
      <c r="A136" s="165">
        <v>1</v>
      </c>
      <c r="B136" s="166" t="s">
        <v>173</v>
      </c>
      <c r="C136" s="166" t="s">
        <v>174</v>
      </c>
      <c r="D136" s="166"/>
      <c r="E136" s="177">
        <v>932318.58700000006</v>
      </c>
      <c r="F136" s="168">
        <v>20127.507121785999</v>
      </c>
      <c r="G136" s="169">
        <v>1.8268820000000002E-2</v>
      </c>
      <c r="H136" s="12"/>
      <c r="J136" s="14"/>
    </row>
    <row r="137" spans="1:10" x14ac:dyDescent="0.2">
      <c r="A137" s="163"/>
      <c r="B137" s="163"/>
      <c r="C137" s="164" t="s">
        <v>150</v>
      </c>
      <c r="D137" s="163"/>
      <c r="E137" s="163" t="s">
        <v>151</v>
      </c>
      <c r="F137" s="170">
        <v>20127.507121785999</v>
      </c>
      <c r="G137" s="171">
        <v>1.8268820000000002E-2</v>
      </c>
      <c r="H137" s="12"/>
      <c r="J137" s="14"/>
    </row>
    <row r="138" spans="1:10" x14ac:dyDescent="0.2">
      <c r="A138" s="163"/>
      <c r="B138" s="163"/>
      <c r="C138" s="172"/>
      <c r="D138" s="163"/>
      <c r="E138" s="163"/>
      <c r="F138" s="173"/>
      <c r="G138" s="173"/>
      <c r="H138" s="12"/>
      <c r="J138" s="14"/>
    </row>
    <row r="139" spans="1:10" x14ac:dyDescent="0.2">
      <c r="A139" s="163"/>
      <c r="B139" s="163"/>
      <c r="C139" s="164" t="s">
        <v>175</v>
      </c>
      <c r="D139" s="163"/>
      <c r="E139" s="163"/>
      <c r="F139" s="163"/>
      <c r="G139" s="163"/>
      <c r="H139" s="12"/>
      <c r="J139" s="14"/>
    </row>
    <row r="140" spans="1:10" x14ac:dyDescent="0.2">
      <c r="A140" s="163"/>
      <c r="B140" s="163"/>
      <c r="C140" s="164" t="s">
        <v>176</v>
      </c>
      <c r="D140" s="163"/>
      <c r="E140" s="163"/>
      <c r="F140" s="163"/>
      <c r="G140" s="163"/>
      <c r="H140" s="12"/>
      <c r="J140" s="14"/>
    </row>
    <row r="141" spans="1:10" x14ac:dyDescent="0.2">
      <c r="A141" s="163"/>
      <c r="B141" s="163"/>
      <c r="C141" s="164" t="s">
        <v>150</v>
      </c>
      <c r="D141" s="163"/>
      <c r="E141" s="163" t="s">
        <v>151</v>
      </c>
      <c r="F141" s="174" t="s">
        <v>153</v>
      </c>
      <c r="G141" s="171">
        <v>0</v>
      </c>
      <c r="H141" s="12"/>
      <c r="J141" s="14"/>
    </row>
    <row r="142" spans="1:10" x14ac:dyDescent="0.2">
      <c r="A142" s="163"/>
      <c r="B142" s="163"/>
      <c r="C142" s="172"/>
      <c r="D142" s="163"/>
      <c r="E142" s="163"/>
      <c r="F142" s="173"/>
      <c r="G142" s="173"/>
      <c r="H142" s="12"/>
      <c r="J142" s="14"/>
    </row>
    <row r="143" spans="1:10" ht="25.5" x14ac:dyDescent="0.2">
      <c r="A143" s="163"/>
      <c r="B143" s="163"/>
      <c r="C143" s="164" t="s">
        <v>177</v>
      </c>
      <c r="D143" s="163"/>
      <c r="E143" s="163"/>
      <c r="F143" s="173"/>
      <c r="G143" s="173"/>
      <c r="H143" s="12"/>
      <c r="J143" s="14"/>
    </row>
    <row r="144" spans="1:10" x14ac:dyDescent="0.2">
      <c r="A144" s="163"/>
      <c r="B144" s="163"/>
      <c r="C144" s="164" t="s">
        <v>150</v>
      </c>
      <c r="D144" s="163"/>
      <c r="E144" s="163" t="s">
        <v>151</v>
      </c>
      <c r="F144" s="174" t="s">
        <v>153</v>
      </c>
      <c r="G144" s="171">
        <v>0</v>
      </c>
      <c r="H144" s="12"/>
      <c r="J144" s="14"/>
    </row>
    <row r="145" spans="1:17" x14ac:dyDescent="0.2">
      <c r="A145" s="163"/>
      <c r="B145" s="166"/>
      <c r="C145" s="166"/>
      <c r="D145" s="164"/>
      <c r="E145" s="163"/>
      <c r="F145" s="166"/>
      <c r="G145" s="175"/>
      <c r="H145" s="12"/>
      <c r="J145" s="14"/>
    </row>
    <row r="146" spans="1:17" x14ac:dyDescent="0.2">
      <c r="A146" s="175"/>
      <c r="B146" s="166"/>
      <c r="C146" s="166" t="s">
        <v>178</v>
      </c>
      <c r="D146" s="166"/>
      <c r="E146" s="175"/>
      <c r="F146" s="168">
        <v>-2839.4522619700001</v>
      </c>
      <c r="G146" s="169">
        <v>-2.5772400000000002E-3</v>
      </c>
      <c r="H146" s="12"/>
      <c r="J146" s="14"/>
    </row>
    <row r="147" spans="1:17" x14ac:dyDescent="0.2">
      <c r="A147" s="172"/>
      <c r="B147" s="172"/>
      <c r="C147" s="164" t="s">
        <v>179</v>
      </c>
      <c r="D147" s="173"/>
      <c r="E147" s="173"/>
      <c r="F147" s="170">
        <v>1101740.773352952</v>
      </c>
      <c r="G147" s="178">
        <v>1.0000000499999999</v>
      </c>
      <c r="H147" s="12"/>
      <c r="J147" s="14"/>
    </row>
    <row r="148" spans="1:17" x14ac:dyDescent="0.2">
      <c r="A148" s="13"/>
      <c r="B148" s="13"/>
      <c r="C148" s="13"/>
      <c r="D148" s="179"/>
      <c r="E148" s="179"/>
      <c r="F148" s="179"/>
      <c r="G148" s="179"/>
      <c r="J148" s="14"/>
    </row>
    <row r="149" spans="1:17" ht="12.75" customHeight="1" x14ac:dyDescent="0.2">
      <c r="A149" s="13"/>
      <c r="B149" s="270" t="s">
        <v>869</v>
      </c>
      <c r="C149" s="270"/>
      <c r="D149" s="270"/>
      <c r="E149" s="270"/>
      <c r="F149" s="270"/>
      <c r="G149" s="270"/>
      <c r="H149" s="270"/>
      <c r="J149" s="14"/>
    </row>
    <row r="150" spans="1:17" ht="14.1" customHeight="1" x14ac:dyDescent="0.2">
      <c r="A150" s="13"/>
      <c r="B150" s="270" t="s">
        <v>870</v>
      </c>
      <c r="C150" s="270"/>
      <c r="D150" s="270"/>
      <c r="E150" s="270"/>
      <c r="F150" s="270"/>
      <c r="G150" s="270"/>
      <c r="H150" s="270"/>
      <c r="J150" s="14"/>
    </row>
    <row r="151" spans="1:17" ht="17.100000000000001" customHeight="1" x14ac:dyDescent="0.2">
      <c r="A151" s="13"/>
      <c r="B151" s="270" t="s">
        <v>871</v>
      </c>
      <c r="C151" s="270"/>
      <c r="D151" s="270"/>
      <c r="E151" s="270"/>
      <c r="F151" s="270"/>
      <c r="G151" s="270"/>
      <c r="H151" s="270"/>
      <c r="J151" s="14"/>
    </row>
    <row r="152" spans="1:17" s="16" customFormat="1" ht="66.75" customHeight="1" x14ac:dyDescent="0.25">
      <c r="A152" s="15"/>
      <c r="B152" s="271" t="s">
        <v>872</v>
      </c>
      <c r="C152" s="271"/>
      <c r="D152" s="271"/>
      <c r="E152" s="271"/>
      <c r="F152" s="271"/>
      <c r="G152" s="271"/>
      <c r="H152" s="271"/>
      <c r="I152"/>
      <c r="J152" s="14"/>
      <c r="K152"/>
      <c r="L152"/>
      <c r="M152"/>
      <c r="N152"/>
      <c r="O152"/>
      <c r="P152"/>
      <c r="Q152"/>
    </row>
    <row r="153" spans="1:17" ht="12.75" customHeight="1" x14ac:dyDescent="0.2">
      <c r="A153" s="13"/>
      <c r="B153" s="270" t="s">
        <v>873</v>
      </c>
      <c r="C153" s="270"/>
      <c r="D153" s="270"/>
      <c r="E153" s="270"/>
      <c r="F153" s="270"/>
      <c r="G153" s="270"/>
      <c r="H153" s="270"/>
      <c r="J153" s="14"/>
    </row>
    <row r="154" spans="1:17" x14ac:dyDescent="0.2">
      <c r="A154" s="13"/>
      <c r="B154" s="13"/>
      <c r="C154" s="13"/>
      <c r="D154" s="179"/>
      <c r="E154" s="179"/>
      <c r="F154" s="179"/>
      <c r="G154" s="179"/>
      <c r="J154" s="14"/>
    </row>
    <row r="155" spans="1:17" x14ac:dyDescent="0.2">
      <c r="A155" s="13"/>
      <c r="B155" s="279" t="s">
        <v>180</v>
      </c>
      <c r="C155" s="280"/>
      <c r="D155" s="281"/>
      <c r="E155" s="188"/>
      <c r="F155" s="179"/>
      <c r="G155" s="179"/>
      <c r="J155" s="14"/>
    </row>
    <row r="156" spans="1:17" ht="12.75" customHeight="1" x14ac:dyDescent="0.2">
      <c r="A156" s="13"/>
      <c r="B156" s="265" t="s">
        <v>181</v>
      </c>
      <c r="C156" s="266"/>
      <c r="D156" s="180" t="s">
        <v>182</v>
      </c>
      <c r="E156" s="188"/>
      <c r="F156" s="179"/>
      <c r="G156" s="179"/>
      <c r="J156" s="14"/>
    </row>
    <row r="157" spans="1:17" ht="12.75" customHeight="1" x14ac:dyDescent="0.2">
      <c r="A157" s="13"/>
      <c r="B157" s="265" t="s">
        <v>951</v>
      </c>
      <c r="C157" s="266"/>
      <c r="D157" s="180" t="str">
        <f>"Rs. "&amp;TEXT(F93,"0.00")&amp;" lacs/ #"</f>
        <v>Rs. 2.54 lacs/ #</v>
      </c>
      <c r="E157" s="188"/>
      <c r="F157" s="179"/>
      <c r="G157" s="179"/>
      <c r="J157" s="14"/>
    </row>
    <row r="158" spans="1:17" x14ac:dyDescent="0.2">
      <c r="A158" s="13"/>
      <c r="B158" s="265" t="s">
        <v>184</v>
      </c>
      <c r="C158" s="266"/>
      <c r="D158" s="181" t="s">
        <v>151</v>
      </c>
      <c r="E158" s="188"/>
      <c r="F158" s="179"/>
      <c r="G158" s="179"/>
      <c r="J158" s="14"/>
    </row>
    <row r="159" spans="1:17" x14ac:dyDescent="0.2">
      <c r="A159" s="17"/>
      <c r="B159" s="18" t="s">
        <v>151</v>
      </c>
      <c r="C159" s="18" t="s">
        <v>874</v>
      </c>
      <c r="D159" s="18" t="s">
        <v>185</v>
      </c>
      <c r="E159" s="17"/>
      <c r="F159" s="17"/>
      <c r="G159" s="17"/>
      <c r="H159" s="17"/>
      <c r="J159" s="14"/>
    </row>
    <row r="160" spans="1:17" x14ac:dyDescent="0.2">
      <c r="A160" s="17"/>
      <c r="B160" s="182" t="s">
        <v>186</v>
      </c>
      <c r="C160" s="18" t="s">
        <v>187</v>
      </c>
      <c r="D160" s="18" t="s">
        <v>188</v>
      </c>
      <c r="E160" s="17"/>
      <c r="F160" s="17"/>
      <c r="G160" s="17"/>
      <c r="J160" s="14"/>
    </row>
    <row r="161" spans="1:10" x14ac:dyDescent="0.2">
      <c r="A161" s="17"/>
      <c r="B161" s="183" t="s">
        <v>189</v>
      </c>
      <c r="C161" s="184">
        <v>1245.8501000000001</v>
      </c>
      <c r="D161" s="184">
        <v>1283.5011</v>
      </c>
      <c r="E161" s="17"/>
      <c r="F161" s="159"/>
      <c r="G161" s="189"/>
      <c r="J161" s="14"/>
    </row>
    <row r="162" spans="1:10" x14ac:dyDescent="0.2">
      <c r="A162" s="17"/>
      <c r="B162" s="183" t="s">
        <v>875</v>
      </c>
      <c r="C162" s="184">
        <v>67.601500000000001</v>
      </c>
      <c r="D162" s="184">
        <v>69.644499999999994</v>
      </c>
      <c r="E162" s="17"/>
      <c r="F162" s="159"/>
      <c r="G162" s="189"/>
      <c r="J162" s="14"/>
    </row>
    <row r="163" spans="1:10" x14ac:dyDescent="0.2">
      <c r="A163" s="17"/>
      <c r="B163" s="183" t="s">
        <v>191</v>
      </c>
      <c r="C163" s="184">
        <v>1152.6613</v>
      </c>
      <c r="D163" s="184">
        <v>1186.6492000000001</v>
      </c>
      <c r="E163" s="17"/>
      <c r="F163" s="159"/>
      <c r="G163" s="189"/>
      <c r="J163" s="14"/>
    </row>
    <row r="164" spans="1:10" x14ac:dyDescent="0.2">
      <c r="A164" s="17"/>
      <c r="B164" s="183" t="s">
        <v>876</v>
      </c>
      <c r="C164" s="184">
        <v>61.670699999999997</v>
      </c>
      <c r="D164" s="184">
        <v>63.489199999999997</v>
      </c>
      <c r="E164" s="17"/>
      <c r="F164" s="159"/>
      <c r="G164" s="189"/>
      <c r="J164" s="14"/>
    </row>
    <row r="165" spans="1:10" x14ac:dyDescent="0.2">
      <c r="A165" s="17"/>
      <c r="B165" s="17"/>
      <c r="C165" s="17"/>
      <c r="D165" s="17"/>
      <c r="E165" s="17"/>
      <c r="F165" s="17"/>
      <c r="G165" s="17"/>
      <c r="J165" s="14"/>
    </row>
    <row r="166" spans="1:10" x14ac:dyDescent="0.2">
      <c r="A166" s="17"/>
      <c r="B166" s="265" t="s">
        <v>877</v>
      </c>
      <c r="C166" s="266"/>
      <c r="D166" s="180" t="s">
        <v>182</v>
      </c>
      <c r="E166" s="17"/>
      <c r="F166" s="17"/>
      <c r="G166" s="17"/>
      <c r="J166" s="14"/>
    </row>
    <row r="167" spans="1:10" x14ac:dyDescent="0.2">
      <c r="A167" s="17"/>
      <c r="B167" s="159"/>
      <c r="C167" s="159"/>
      <c r="D167" s="17"/>
      <c r="E167" s="17"/>
      <c r="F167" s="17"/>
      <c r="G167" s="17"/>
      <c r="J167" s="14"/>
    </row>
    <row r="168" spans="1:10" x14ac:dyDescent="0.2">
      <c r="A168" s="17"/>
      <c r="B168" s="265" t="s">
        <v>194</v>
      </c>
      <c r="C168" s="266"/>
      <c r="D168" s="180" t="s">
        <v>182</v>
      </c>
      <c r="E168" s="190"/>
      <c r="F168" s="17"/>
      <c r="G168" s="17"/>
      <c r="J168" s="14"/>
    </row>
    <row r="169" spans="1:10" x14ac:dyDescent="0.2">
      <c r="A169" s="17"/>
      <c r="B169" s="265" t="s">
        <v>195</v>
      </c>
      <c r="C169" s="266"/>
      <c r="D169" s="180" t="s">
        <v>182</v>
      </c>
      <c r="E169" s="190"/>
      <c r="F169" s="17"/>
      <c r="G169" s="17"/>
    </row>
    <row r="170" spans="1:10" x14ac:dyDescent="0.2">
      <c r="A170" s="17"/>
      <c r="B170" s="265" t="s">
        <v>196</v>
      </c>
      <c r="C170" s="266"/>
      <c r="D170" s="180" t="s">
        <v>182</v>
      </c>
      <c r="E170" s="190"/>
      <c r="F170" s="17"/>
      <c r="G170" s="17"/>
    </row>
    <row r="171" spans="1:10" x14ac:dyDescent="0.2">
      <c r="A171" s="17"/>
      <c r="B171" s="265" t="s">
        <v>197</v>
      </c>
      <c r="C171" s="266"/>
      <c r="D171" s="185">
        <v>0.39664813491979783</v>
      </c>
      <c r="E171" s="17"/>
      <c r="F171" s="159"/>
      <c r="G171" s="189"/>
    </row>
  </sheetData>
  <mergeCells count="17">
    <mergeCell ref="A1:H1"/>
    <mergeCell ref="A2:H2"/>
    <mergeCell ref="A3:H3"/>
    <mergeCell ref="B157:C157"/>
    <mergeCell ref="B158:C158"/>
    <mergeCell ref="B155:D155"/>
    <mergeCell ref="B156:C156"/>
    <mergeCell ref="B149:H149"/>
    <mergeCell ref="B150:H150"/>
    <mergeCell ref="B151:H151"/>
    <mergeCell ref="B152:H152"/>
    <mergeCell ref="B153:H153"/>
    <mergeCell ref="B171:C171"/>
    <mergeCell ref="B166:C166"/>
    <mergeCell ref="B168:C168"/>
    <mergeCell ref="B169:C169"/>
    <mergeCell ref="B170:C170"/>
  </mergeCells>
  <hyperlinks>
    <hyperlink ref="I1" location="Index!B4" display="Index" xr:uid="{C8F3FF1B-19A5-4422-A255-BF92CB203F2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F199B-CA1A-439F-A44E-11E66CD2B7AC}">
  <sheetPr>
    <outlinePr summaryBelow="0" summaryRight="0"/>
  </sheetPr>
  <dimension ref="A1:Q175"/>
  <sheetViews>
    <sheetView showGridLines="0" workbookViewId="0">
      <selection activeCell="C9" sqref="C9"/>
    </sheetView>
  </sheetViews>
  <sheetFormatPr defaultRowHeight="12.75" x14ac:dyDescent="0.2"/>
  <cols>
    <col min="1" max="1" width="6.85546875" customWidth="1"/>
    <col min="2" max="2" width="20.5703125" customWidth="1"/>
    <col min="3" max="3" width="34.28515625" customWidth="1"/>
    <col min="4" max="4" width="17.85546875" customWidth="1"/>
    <col min="5" max="6" width="19.140625" customWidth="1"/>
    <col min="7" max="7" width="16.42578125" customWidth="1"/>
    <col min="9" max="9" width="5.7109375" bestFit="1" customWidth="1"/>
    <col min="10" max="10" width="50.7109375" style="63" customWidth="1"/>
  </cols>
  <sheetData>
    <row r="1" spans="1:10" ht="15" x14ac:dyDescent="0.2">
      <c r="A1" s="264" t="s">
        <v>0</v>
      </c>
      <c r="B1" s="264"/>
      <c r="C1" s="264"/>
      <c r="D1" s="264"/>
      <c r="E1" s="264"/>
      <c r="F1" s="264"/>
      <c r="G1" s="264"/>
      <c r="H1" s="264"/>
      <c r="I1" s="69" t="s">
        <v>1044</v>
      </c>
      <c r="J1" s="14"/>
    </row>
    <row r="2" spans="1:10" ht="15" x14ac:dyDescent="0.2">
      <c r="A2" s="264" t="s">
        <v>335</v>
      </c>
      <c r="B2" s="264"/>
      <c r="C2" s="264"/>
      <c r="D2" s="264"/>
      <c r="E2" s="264"/>
      <c r="F2" s="264"/>
      <c r="G2" s="264"/>
      <c r="H2" s="264"/>
      <c r="J2" s="61" t="s">
        <v>1045</v>
      </c>
    </row>
    <row r="3" spans="1:10" ht="15" x14ac:dyDescent="0.2">
      <c r="A3" s="264" t="s">
        <v>863</v>
      </c>
      <c r="B3" s="264"/>
      <c r="C3" s="264"/>
      <c r="D3" s="264"/>
      <c r="E3" s="264"/>
      <c r="F3" s="264"/>
      <c r="G3" s="264"/>
      <c r="H3" s="264"/>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336</v>
      </c>
      <c r="C7" s="166" t="s">
        <v>337</v>
      </c>
      <c r="D7" s="166" t="s">
        <v>47</v>
      </c>
      <c r="E7" s="167">
        <v>1910000</v>
      </c>
      <c r="F7" s="168">
        <v>29252.605</v>
      </c>
      <c r="G7" s="169">
        <v>4.5341989999999999E-2</v>
      </c>
      <c r="H7" s="12"/>
      <c r="J7" s="14"/>
    </row>
    <row r="8" spans="1:10" x14ac:dyDescent="0.2">
      <c r="A8" s="165">
        <v>2</v>
      </c>
      <c r="B8" s="166" t="s">
        <v>45</v>
      </c>
      <c r="C8" s="166" t="s">
        <v>46</v>
      </c>
      <c r="D8" s="166" t="s">
        <v>47</v>
      </c>
      <c r="E8" s="167">
        <v>2225000</v>
      </c>
      <c r="F8" s="168">
        <v>24943.362499999999</v>
      </c>
      <c r="G8" s="169">
        <v>3.8662599999999998E-2</v>
      </c>
      <c r="H8" s="12"/>
      <c r="J8" s="14"/>
    </row>
    <row r="9" spans="1:10" x14ac:dyDescent="0.2">
      <c r="A9" s="165">
        <v>3</v>
      </c>
      <c r="B9" s="166" t="s">
        <v>12</v>
      </c>
      <c r="C9" s="166" t="s">
        <v>13</v>
      </c>
      <c r="D9" s="166" t="s">
        <v>14</v>
      </c>
      <c r="E9" s="167">
        <v>860000</v>
      </c>
      <c r="F9" s="168">
        <v>24602.880000000001</v>
      </c>
      <c r="G9" s="169">
        <v>3.8134849999999998E-2</v>
      </c>
      <c r="H9" s="12"/>
      <c r="J9" s="14"/>
    </row>
    <row r="10" spans="1:10" x14ac:dyDescent="0.2">
      <c r="A10" s="165">
        <v>4</v>
      </c>
      <c r="B10" s="166" t="s">
        <v>62</v>
      </c>
      <c r="C10" s="166" t="s">
        <v>63</v>
      </c>
      <c r="D10" s="166" t="s">
        <v>47</v>
      </c>
      <c r="E10" s="167">
        <v>2300000</v>
      </c>
      <c r="F10" s="168">
        <v>19098.05</v>
      </c>
      <c r="G10" s="169">
        <v>2.960227E-2</v>
      </c>
      <c r="H10" s="12"/>
      <c r="J10" s="14"/>
    </row>
    <row r="11" spans="1:10" x14ac:dyDescent="0.2">
      <c r="A11" s="165">
        <v>5</v>
      </c>
      <c r="B11" s="166" t="s">
        <v>9</v>
      </c>
      <c r="C11" s="166" t="s">
        <v>10</v>
      </c>
      <c r="D11" s="166" t="s">
        <v>11</v>
      </c>
      <c r="E11" s="167">
        <v>415000</v>
      </c>
      <c r="F11" s="168">
        <v>15227.594999999999</v>
      </c>
      <c r="G11" s="169">
        <v>2.3603010000000001E-2</v>
      </c>
      <c r="H11" s="12"/>
      <c r="J11" s="14"/>
    </row>
    <row r="12" spans="1:10" ht="15" x14ac:dyDescent="0.2">
      <c r="A12" s="165">
        <v>6</v>
      </c>
      <c r="B12" s="166" t="s">
        <v>338</v>
      </c>
      <c r="C12" s="166" t="s">
        <v>339</v>
      </c>
      <c r="D12" s="166" t="s">
        <v>207</v>
      </c>
      <c r="E12" s="167">
        <v>6943496</v>
      </c>
      <c r="F12" s="168">
        <v>12439.273084</v>
      </c>
      <c r="G12" s="169">
        <v>1.9281070000000001E-2</v>
      </c>
      <c r="H12" s="12"/>
      <c r="J12" s="62"/>
    </row>
    <row r="13" spans="1:10" x14ac:dyDescent="0.2">
      <c r="A13" s="165">
        <v>7</v>
      </c>
      <c r="B13" s="166" t="s">
        <v>15</v>
      </c>
      <c r="C13" s="166" t="s">
        <v>16</v>
      </c>
      <c r="D13" s="166" t="s">
        <v>17</v>
      </c>
      <c r="E13" s="167">
        <v>900000</v>
      </c>
      <c r="F13" s="168">
        <v>12354.75</v>
      </c>
      <c r="G13" s="169">
        <v>1.9150049999999998E-2</v>
      </c>
      <c r="H13" s="12"/>
      <c r="J13" s="14"/>
    </row>
    <row r="14" spans="1:10" ht="25.5" x14ac:dyDescent="0.2">
      <c r="A14" s="165">
        <v>8</v>
      </c>
      <c r="B14" s="166" t="s">
        <v>115</v>
      </c>
      <c r="C14" s="166" t="s">
        <v>116</v>
      </c>
      <c r="D14" s="166" t="s">
        <v>55</v>
      </c>
      <c r="E14" s="167">
        <v>675000</v>
      </c>
      <c r="F14" s="168">
        <v>12282.637500000001</v>
      </c>
      <c r="G14" s="169">
        <v>1.9038280000000001E-2</v>
      </c>
      <c r="H14" s="12"/>
      <c r="J14" s="14" t="s">
        <v>1050</v>
      </c>
    </row>
    <row r="15" spans="1:10" x14ac:dyDescent="0.2">
      <c r="A15" s="165">
        <v>9</v>
      </c>
      <c r="B15" s="166" t="s">
        <v>69</v>
      </c>
      <c r="C15" s="166" t="s">
        <v>70</v>
      </c>
      <c r="D15" s="166" t="s">
        <v>71</v>
      </c>
      <c r="E15" s="167">
        <v>1105000</v>
      </c>
      <c r="F15" s="168">
        <v>11877.092500000001</v>
      </c>
      <c r="G15" s="169">
        <v>1.8409680000000001E-2</v>
      </c>
      <c r="H15" s="12"/>
      <c r="J15" s="14"/>
    </row>
    <row r="16" spans="1:10" x14ac:dyDescent="0.2">
      <c r="A16" s="165">
        <v>10</v>
      </c>
      <c r="B16" s="166" t="s">
        <v>340</v>
      </c>
      <c r="C16" s="166" t="s">
        <v>341</v>
      </c>
      <c r="D16" s="166" t="s">
        <v>47</v>
      </c>
      <c r="E16" s="167">
        <v>1000000</v>
      </c>
      <c r="F16" s="168">
        <v>11621.5</v>
      </c>
      <c r="G16" s="169">
        <v>1.801351E-2</v>
      </c>
      <c r="H16" s="12"/>
      <c r="J16" s="14"/>
    </row>
    <row r="17" spans="1:10" x14ac:dyDescent="0.2">
      <c r="A17" s="165">
        <v>11</v>
      </c>
      <c r="B17" s="166" t="s">
        <v>342</v>
      </c>
      <c r="C17" s="166" t="s">
        <v>343</v>
      </c>
      <c r="D17" s="166" t="s">
        <v>233</v>
      </c>
      <c r="E17" s="167">
        <v>800000</v>
      </c>
      <c r="F17" s="168">
        <v>11255.2</v>
      </c>
      <c r="G17" s="169">
        <v>1.7445740000000001E-2</v>
      </c>
      <c r="H17" s="12"/>
      <c r="J17" s="14"/>
    </row>
    <row r="18" spans="1:10" x14ac:dyDescent="0.2">
      <c r="A18" s="165">
        <v>12</v>
      </c>
      <c r="B18" s="166" t="s">
        <v>29</v>
      </c>
      <c r="C18" s="166" t="s">
        <v>30</v>
      </c>
      <c r="D18" s="166" t="s">
        <v>31</v>
      </c>
      <c r="E18" s="167">
        <v>135000</v>
      </c>
      <c r="F18" s="168">
        <v>11229.2325</v>
      </c>
      <c r="G18" s="169">
        <v>1.7405489999999999E-2</v>
      </c>
      <c r="H18" s="12"/>
      <c r="J18" s="14"/>
    </row>
    <row r="19" spans="1:10" x14ac:dyDescent="0.2">
      <c r="A19" s="165">
        <v>13</v>
      </c>
      <c r="B19" s="166" t="s">
        <v>293</v>
      </c>
      <c r="C19" s="166" t="s">
        <v>294</v>
      </c>
      <c r="D19" s="166" t="s">
        <v>102</v>
      </c>
      <c r="E19" s="167">
        <v>1220000</v>
      </c>
      <c r="F19" s="168">
        <v>10373.049999999999</v>
      </c>
      <c r="G19" s="169">
        <v>1.6078390000000001E-2</v>
      </c>
      <c r="H19" s="12"/>
      <c r="J19" s="14"/>
    </row>
    <row r="20" spans="1:10" x14ac:dyDescent="0.2">
      <c r="A20" s="165">
        <v>14</v>
      </c>
      <c r="B20" s="166" t="s">
        <v>64</v>
      </c>
      <c r="C20" s="166" t="s">
        <v>65</v>
      </c>
      <c r="D20" s="166" t="s">
        <v>66</v>
      </c>
      <c r="E20" s="167">
        <v>110000</v>
      </c>
      <c r="F20" s="168">
        <v>10335.985000000001</v>
      </c>
      <c r="G20" s="169">
        <v>1.6020940000000001E-2</v>
      </c>
      <c r="H20" s="12"/>
      <c r="J20" s="14"/>
    </row>
    <row r="21" spans="1:10" x14ac:dyDescent="0.2">
      <c r="A21" s="165">
        <v>15</v>
      </c>
      <c r="B21" s="166" t="s">
        <v>344</v>
      </c>
      <c r="C21" s="166" t="s">
        <v>345</v>
      </c>
      <c r="D21" s="166" t="s">
        <v>233</v>
      </c>
      <c r="E21" s="167">
        <v>278000</v>
      </c>
      <c r="F21" s="168">
        <v>10205.241</v>
      </c>
      <c r="G21" s="169">
        <v>1.5818280000000001E-2</v>
      </c>
      <c r="H21" s="12"/>
      <c r="J21" s="14"/>
    </row>
    <row r="22" spans="1:10" ht="15" x14ac:dyDescent="0.2">
      <c r="A22" s="165">
        <v>16</v>
      </c>
      <c r="B22" s="166" t="s">
        <v>346</v>
      </c>
      <c r="C22" s="166" t="s">
        <v>347</v>
      </c>
      <c r="D22" s="166" t="s">
        <v>348</v>
      </c>
      <c r="E22" s="167">
        <v>1450000</v>
      </c>
      <c r="F22" s="168">
        <v>9995.5750000000007</v>
      </c>
      <c r="G22" s="169">
        <v>1.54933E-2</v>
      </c>
      <c r="H22" s="12"/>
      <c r="J22" s="62"/>
    </row>
    <row r="23" spans="1:10" x14ac:dyDescent="0.2">
      <c r="A23" s="165">
        <v>17</v>
      </c>
      <c r="B23" s="166" t="s">
        <v>18</v>
      </c>
      <c r="C23" s="166" t="s">
        <v>19</v>
      </c>
      <c r="D23" s="166" t="s">
        <v>20</v>
      </c>
      <c r="E23" s="167">
        <v>2775000</v>
      </c>
      <c r="F23" s="168">
        <v>9962.25</v>
      </c>
      <c r="G23" s="169">
        <v>1.544164E-2</v>
      </c>
      <c r="H23" s="12"/>
      <c r="J23" s="14"/>
    </row>
    <row r="24" spans="1:10" x14ac:dyDescent="0.2">
      <c r="A24" s="165">
        <v>18</v>
      </c>
      <c r="B24" s="166" t="s">
        <v>87</v>
      </c>
      <c r="C24" s="166" t="s">
        <v>88</v>
      </c>
      <c r="D24" s="166" t="s">
        <v>74</v>
      </c>
      <c r="E24" s="167">
        <v>2000000</v>
      </c>
      <c r="F24" s="168">
        <v>9849</v>
      </c>
      <c r="G24" s="169">
        <v>1.5266099999999999E-2</v>
      </c>
      <c r="H24" s="12"/>
      <c r="J24" s="14"/>
    </row>
    <row r="25" spans="1:10" x14ac:dyDescent="0.2">
      <c r="A25" s="165">
        <v>19</v>
      </c>
      <c r="B25" s="166" t="s">
        <v>349</v>
      </c>
      <c r="C25" s="166" t="s">
        <v>350</v>
      </c>
      <c r="D25" s="166" t="s">
        <v>268</v>
      </c>
      <c r="E25" s="167">
        <v>675000</v>
      </c>
      <c r="F25" s="168">
        <v>9630.9</v>
      </c>
      <c r="G25" s="169">
        <v>1.492804E-2</v>
      </c>
      <c r="H25" s="12"/>
      <c r="J25" s="14"/>
    </row>
    <row r="26" spans="1:10" ht="25.5" x14ac:dyDescent="0.2">
      <c r="A26" s="165">
        <v>20</v>
      </c>
      <c r="B26" s="166" t="s">
        <v>351</v>
      </c>
      <c r="C26" s="166" t="s">
        <v>352</v>
      </c>
      <c r="D26" s="166" t="s">
        <v>213</v>
      </c>
      <c r="E26" s="167">
        <v>600000</v>
      </c>
      <c r="F26" s="168">
        <v>8758.7999999999993</v>
      </c>
      <c r="G26" s="169">
        <v>1.357628E-2</v>
      </c>
      <c r="H26" s="12"/>
      <c r="J26" s="14"/>
    </row>
    <row r="27" spans="1:10" ht="25.5" x14ac:dyDescent="0.2">
      <c r="A27" s="165">
        <v>21</v>
      </c>
      <c r="B27" s="166" t="s">
        <v>219</v>
      </c>
      <c r="C27" s="166" t="s">
        <v>220</v>
      </c>
      <c r="D27" s="166" t="s">
        <v>213</v>
      </c>
      <c r="E27" s="167">
        <v>540541</v>
      </c>
      <c r="F27" s="168">
        <v>8554.3315954999998</v>
      </c>
      <c r="G27" s="169">
        <v>1.325935E-2</v>
      </c>
      <c r="H27" s="12"/>
      <c r="J27" s="14" t="s">
        <v>1051</v>
      </c>
    </row>
    <row r="28" spans="1:10" x14ac:dyDescent="0.2">
      <c r="A28" s="165">
        <v>22</v>
      </c>
      <c r="B28" s="166" t="s">
        <v>117</v>
      </c>
      <c r="C28" s="166" t="s">
        <v>118</v>
      </c>
      <c r="D28" s="166" t="s">
        <v>31</v>
      </c>
      <c r="E28" s="167">
        <v>2800000</v>
      </c>
      <c r="F28" s="168">
        <v>8369.2000000000007</v>
      </c>
      <c r="G28" s="169">
        <v>1.297239E-2</v>
      </c>
      <c r="H28" s="12"/>
      <c r="J28" s="14"/>
    </row>
    <row r="29" spans="1:10" x14ac:dyDescent="0.2">
      <c r="A29" s="165">
        <v>23</v>
      </c>
      <c r="B29" s="166" t="s">
        <v>78</v>
      </c>
      <c r="C29" s="166" t="s">
        <v>79</v>
      </c>
      <c r="D29" s="166" t="s">
        <v>34</v>
      </c>
      <c r="E29" s="167">
        <v>231328</v>
      </c>
      <c r="F29" s="168">
        <v>8215.1512640000001</v>
      </c>
      <c r="G29" s="169">
        <v>1.2733609999999999E-2</v>
      </c>
      <c r="H29" s="12"/>
      <c r="J29" s="14"/>
    </row>
    <row r="30" spans="1:10" x14ac:dyDescent="0.2">
      <c r="A30" s="165">
        <v>24</v>
      </c>
      <c r="B30" s="166" t="s">
        <v>227</v>
      </c>
      <c r="C30" s="166" t="s">
        <v>228</v>
      </c>
      <c r="D30" s="166" t="s">
        <v>34</v>
      </c>
      <c r="E30" s="167">
        <v>120000</v>
      </c>
      <c r="F30" s="168">
        <v>8089.98</v>
      </c>
      <c r="G30" s="169">
        <v>1.253959E-2</v>
      </c>
      <c r="H30" s="12"/>
      <c r="J30" s="14"/>
    </row>
    <row r="31" spans="1:10" x14ac:dyDescent="0.2">
      <c r="A31" s="165">
        <v>25</v>
      </c>
      <c r="B31" s="166" t="s">
        <v>258</v>
      </c>
      <c r="C31" s="166" t="s">
        <v>259</v>
      </c>
      <c r="D31" s="166" t="s">
        <v>207</v>
      </c>
      <c r="E31" s="167">
        <v>140000</v>
      </c>
      <c r="F31" s="168">
        <v>7975.94</v>
      </c>
      <c r="G31" s="169">
        <v>1.236283E-2</v>
      </c>
      <c r="H31" s="12"/>
      <c r="J31" s="14"/>
    </row>
    <row r="32" spans="1:10" x14ac:dyDescent="0.2">
      <c r="A32" s="165">
        <v>26</v>
      </c>
      <c r="B32" s="166" t="s">
        <v>266</v>
      </c>
      <c r="C32" s="166" t="s">
        <v>267</v>
      </c>
      <c r="D32" s="166" t="s">
        <v>268</v>
      </c>
      <c r="E32" s="167">
        <v>427342</v>
      </c>
      <c r="F32" s="168">
        <v>7950.2705679999999</v>
      </c>
      <c r="G32" s="169">
        <v>1.232304E-2</v>
      </c>
      <c r="H32" s="12"/>
      <c r="J32" s="14"/>
    </row>
    <row r="33" spans="1:10" x14ac:dyDescent="0.2">
      <c r="A33" s="165">
        <v>27</v>
      </c>
      <c r="B33" s="166" t="s">
        <v>353</v>
      </c>
      <c r="C33" s="166" t="s">
        <v>354</v>
      </c>
      <c r="D33" s="166" t="s">
        <v>277</v>
      </c>
      <c r="E33" s="167">
        <v>850000</v>
      </c>
      <c r="F33" s="168">
        <v>7845.5</v>
      </c>
      <c r="G33" s="169">
        <v>1.216065E-2</v>
      </c>
      <c r="H33" s="12"/>
      <c r="J33" s="14"/>
    </row>
    <row r="34" spans="1:10" x14ac:dyDescent="0.2">
      <c r="A34" s="165">
        <v>28</v>
      </c>
      <c r="B34" s="166" t="s">
        <v>100</v>
      </c>
      <c r="C34" s="166" t="s">
        <v>101</v>
      </c>
      <c r="D34" s="166" t="s">
        <v>102</v>
      </c>
      <c r="E34" s="167">
        <v>176000</v>
      </c>
      <c r="F34" s="168">
        <v>7465.04</v>
      </c>
      <c r="G34" s="169">
        <v>1.157093E-2</v>
      </c>
      <c r="H34" s="12"/>
      <c r="J34" s="14"/>
    </row>
    <row r="35" spans="1:10" ht="25.5" x14ac:dyDescent="0.2">
      <c r="A35" s="165">
        <v>29</v>
      </c>
      <c r="B35" s="166" t="s">
        <v>24</v>
      </c>
      <c r="C35" s="166" t="s">
        <v>25</v>
      </c>
      <c r="D35" s="166" t="s">
        <v>26</v>
      </c>
      <c r="E35" s="167">
        <v>75000</v>
      </c>
      <c r="F35" s="168">
        <v>7436.625</v>
      </c>
      <c r="G35" s="169">
        <v>1.152688E-2</v>
      </c>
      <c r="H35" s="12"/>
      <c r="J35" s="14"/>
    </row>
    <row r="36" spans="1:10" ht="25.5" x14ac:dyDescent="0.2">
      <c r="A36" s="165">
        <v>30</v>
      </c>
      <c r="B36" s="166" t="s">
        <v>355</v>
      </c>
      <c r="C36" s="166" t="s">
        <v>356</v>
      </c>
      <c r="D36" s="166" t="s">
        <v>213</v>
      </c>
      <c r="E36" s="167">
        <v>600000</v>
      </c>
      <c r="F36" s="168">
        <v>7114.2</v>
      </c>
      <c r="G36" s="169">
        <v>1.102712E-2</v>
      </c>
      <c r="H36" s="12"/>
      <c r="J36" s="14"/>
    </row>
    <row r="37" spans="1:10" x14ac:dyDescent="0.2">
      <c r="A37" s="165">
        <v>31</v>
      </c>
      <c r="B37" s="166" t="s">
        <v>357</v>
      </c>
      <c r="C37" s="166" t="s">
        <v>358</v>
      </c>
      <c r="D37" s="166" t="s">
        <v>47</v>
      </c>
      <c r="E37" s="167">
        <v>6000000</v>
      </c>
      <c r="F37" s="168">
        <v>7080</v>
      </c>
      <c r="G37" s="169">
        <v>1.097411E-2</v>
      </c>
      <c r="H37" s="12"/>
      <c r="J37" s="14"/>
    </row>
    <row r="38" spans="1:10" x14ac:dyDescent="0.2">
      <c r="A38" s="165">
        <v>32</v>
      </c>
      <c r="B38" s="166" t="s">
        <v>231</v>
      </c>
      <c r="C38" s="166" t="s">
        <v>232</v>
      </c>
      <c r="D38" s="166" t="s">
        <v>233</v>
      </c>
      <c r="E38" s="167">
        <v>207000</v>
      </c>
      <c r="F38" s="168">
        <v>7059.7349999999997</v>
      </c>
      <c r="G38" s="169">
        <v>1.09427E-2</v>
      </c>
      <c r="H38" s="12"/>
      <c r="J38" s="14"/>
    </row>
    <row r="39" spans="1:10" x14ac:dyDescent="0.2">
      <c r="A39" s="165">
        <v>33</v>
      </c>
      <c r="B39" s="166" t="s">
        <v>236</v>
      </c>
      <c r="C39" s="166" t="s">
        <v>237</v>
      </c>
      <c r="D39" s="166" t="s">
        <v>14</v>
      </c>
      <c r="E39" s="167">
        <v>1300000</v>
      </c>
      <c r="F39" s="168">
        <v>6985.55</v>
      </c>
      <c r="G39" s="169">
        <v>1.0827710000000001E-2</v>
      </c>
      <c r="H39" s="12"/>
      <c r="J39" s="14"/>
    </row>
    <row r="40" spans="1:10" x14ac:dyDescent="0.2">
      <c r="A40" s="165">
        <v>34</v>
      </c>
      <c r="B40" s="166" t="s">
        <v>35</v>
      </c>
      <c r="C40" s="166" t="s">
        <v>36</v>
      </c>
      <c r="D40" s="166" t="s">
        <v>23</v>
      </c>
      <c r="E40" s="167">
        <v>140000</v>
      </c>
      <c r="F40" s="168">
        <v>6963.39</v>
      </c>
      <c r="G40" s="169">
        <v>1.079336E-2</v>
      </c>
      <c r="H40" s="12"/>
      <c r="J40" s="14"/>
    </row>
    <row r="41" spans="1:10" x14ac:dyDescent="0.2">
      <c r="A41" s="165">
        <v>35</v>
      </c>
      <c r="B41" s="166" t="s">
        <v>60</v>
      </c>
      <c r="C41" s="166" t="s">
        <v>61</v>
      </c>
      <c r="D41" s="166" t="s">
        <v>34</v>
      </c>
      <c r="E41" s="167">
        <v>550300</v>
      </c>
      <c r="F41" s="168">
        <v>6857.2883000000002</v>
      </c>
      <c r="G41" s="169">
        <v>1.06289E-2</v>
      </c>
      <c r="H41" s="12"/>
      <c r="J41" s="14"/>
    </row>
    <row r="42" spans="1:10" ht="25.5" x14ac:dyDescent="0.2">
      <c r="A42" s="165">
        <v>36</v>
      </c>
      <c r="B42" s="166" t="s">
        <v>269</v>
      </c>
      <c r="C42" s="166" t="s">
        <v>270</v>
      </c>
      <c r="D42" s="166" t="s">
        <v>74</v>
      </c>
      <c r="E42" s="167">
        <v>550000</v>
      </c>
      <c r="F42" s="168">
        <v>6826.05</v>
      </c>
      <c r="G42" s="169">
        <v>1.058048E-2</v>
      </c>
      <c r="H42" s="12"/>
      <c r="J42" s="14"/>
    </row>
    <row r="43" spans="1:10" x14ac:dyDescent="0.2">
      <c r="A43" s="165">
        <v>37</v>
      </c>
      <c r="B43" s="166" t="s">
        <v>199</v>
      </c>
      <c r="C43" s="166" t="s">
        <v>200</v>
      </c>
      <c r="D43" s="166" t="s">
        <v>47</v>
      </c>
      <c r="E43" s="167">
        <v>4200000</v>
      </c>
      <c r="F43" s="168">
        <v>6806.1</v>
      </c>
      <c r="G43" s="169">
        <v>1.0549559999999999E-2</v>
      </c>
      <c r="H43" s="12"/>
      <c r="J43" s="14"/>
    </row>
    <row r="44" spans="1:10" x14ac:dyDescent="0.2">
      <c r="A44" s="165">
        <v>38</v>
      </c>
      <c r="B44" s="166" t="s">
        <v>260</v>
      </c>
      <c r="C44" s="166" t="s">
        <v>261</v>
      </c>
      <c r="D44" s="166" t="s">
        <v>233</v>
      </c>
      <c r="E44" s="167">
        <v>295000</v>
      </c>
      <c r="F44" s="168">
        <v>6738.0950000000003</v>
      </c>
      <c r="G44" s="169">
        <v>1.0444149999999999E-2</v>
      </c>
      <c r="H44" s="12"/>
      <c r="J44" s="14"/>
    </row>
    <row r="45" spans="1:10" x14ac:dyDescent="0.2">
      <c r="A45" s="165">
        <v>39</v>
      </c>
      <c r="B45" s="166" t="s">
        <v>143</v>
      </c>
      <c r="C45" s="166" t="s">
        <v>144</v>
      </c>
      <c r="D45" s="166" t="s">
        <v>102</v>
      </c>
      <c r="E45" s="167">
        <v>1030000</v>
      </c>
      <c r="F45" s="168">
        <v>6706.33</v>
      </c>
      <c r="G45" s="169">
        <v>1.039492E-2</v>
      </c>
      <c r="H45" s="12"/>
      <c r="J45" s="14"/>
    </row>
    <row r="46" spans="1:10" x14ac:dyDescent="0.2">
      <c r="A46" s="165">
        <v>40</v>
      </c>
      <c r="B46" s="166" t="s">
        <v>359</v>
      </c>
      <c r="C46" s="166" t="s">
        <v>360</v>
      </c>
      <c r="D46" s="166" t="s">
        <v>250</v>
      </c>
      <c r="E46" s="167">
        <v>1200000</v>
      </c>
      <c r="F46" s="168">
        <v>6688.8</v>
      </c>
      <c r="G46" s="169">
        <v>1.036774E-2</v>
      </c>
      <c r="H46" s="12"/>
      <c r="J46" s="14"/>
    </row>
    <row r="47" spans="1:10" x14ac:dyDescent="0.2">
      <c r="A47" s="165">
        <v>41</v>
      </c>
      <c r="B47" s="166" t="s">
        <v>361</v>
      </c>
      <c r="C47" s="166" t="s">
        <v>362</v>
      </c>
      <c r="D47" s="166" t="s">
        <v>110</v>
      </c>
      <c r="E47" s="167">
        <v>4000000</v>
      </c>
      <c r="F47" s="168">
        <v>6688</v>
      </c>
      <c r="G47" s="169">
        <v>1.0366500000000001E-2</v>
      </c>
      <c r="H47" s="12"/>
      <c r="J47" s="14"/>
    </row>
    <row r="48" spans="1:10" ht="25.5" x14ac:dyDescent="0.2">
      <c r="A48" s="165">
        <v>42</v>
      </c>
      <c r="B48" s="166" t="s">
        <v>363</v>
      </c>
      <c r="C48" s="166" t="s">
        <v>364</v>
      </c>
      <c r="D48" s="166" t="s">
        <v>213</v>
      </c>
      <c r="E48" s="167">
        <v>115000</v>
      </c>
      <c r="F48" s="168">
        <v>6660.6274999999996</v>
      </c>
      <c r="G48" s="169">
        <v>1.0324079999999999E-2</v>
      </c>
      <c r="H48" s="12"/>
      <c r="J48" s="14"/>
    </row>
    <row r="49" spans="1:10" x14ac:dyDescent="0.2">
      <c r="A49" s="165">
        <v>43</v>
      </c>
      <c r="B49" s="166" t="s">
        <v>365</v>
      </c>
      <c r="C49" s="166" t="s">
        <v>366</v>
      </c>
      <c r="D49" s="166" t="s">
        <v>277</v>
      </c>
      <c r="E49" s="167">
        <v>130000</v>
      </c>
      <c r="F49" s="168">
        <v>6655.48</v>
      </c>
      <c r="G49" s="169">
        <v>1.03161E-2</v>
      </c>
      <c r="H49" s="12"/>
      <c r="J49" s="14"/>
    </row>
    <row r="50" spans="1:10" x14ac:dyDescent="0.2">
      <c r="A50" s="165">
        <v>44</v>
      </c>
      <c r="B50" s="166" t="s">
        <v>367</v>
      </c>
      <c r="C50" s="166" t="s">
        <v>368</v>
      </c>
      <c r="D50" s="166" t="s">
        <v>369</v>
      </c>
      <c r="E50" s="167">
        <v>1545000</v>
      </c>
      <c r="F50" s="168">
        <v>6588.6525000000001</v>
      </c>
      <c r="G50" s="169">
        <v>1.0212509999999999E-2</v>
      </c>
      <c r="H50" s="12"/>
      <c r="J50" s="14"/>
    </row>
    <row r="51" spans="1:10" x14ac:dyDescent="0.2">
      <c r="A51" s="165">
        <v>45</v>
      </c>
      <c r="B51" s="166" t="s">
        <v>262</v>
      </c>
      <c r="C51" s="166" t="s">
        <v>263</v>
      </c>
      <c r="D51" s="166" t="s">
        <v>210</v>
      </c>
      <c r="E51" s="167">
        <v>850000</v>
      </c>
      <c r="F51" s="168">
        <v>6390.3</v>
      </c>
      <c r="G51" s="169">
        <v>9.9050600000000003E-3</v>
      </c>
      <c r="H51" s="12"/>
      <c r="J51" s="14"/>
    </row>
    <row r="52" spans="1:10" x14ac:dyDescent="0.2">
      <c r="A52" s="165">
        <v>46</v>
      </c>
      <c r="B52" s="166" t="s">
        <v>370</v>
      </c>
      <c r="C52" s="166" t="s">
        <v>371</v>
      </c>
      <c r="D52" s="166" t="s">
        <v>255</v>
      </c>
      <c r="E52" s="167">
        <v>175000</v>
      </c>
      <c r="F52" s="168">
        <v>6354.8625000000002</v>
      </c>
      <c r="G52" s="169">
        <v>9.8501400000000003E-3</v>
      </c>
      <c r="H52" s="12"/>
      <c r="J52" s="14"/>
    </row>
    <row r="53" spans="1:10" x14ac:dyDescent="0.2">
      <c r="A53" s="165">
        <v>47</v>
      </c>
      <c r="B53" s="166" t="s">
        <v>208</v>
      </c>
      <c r="C53" s="166" t="s">
        <v>209</v>
      </c>
      <c r="D53" s="166" t="s">
        <v>210</v>
      </c>
      <c r="E53" s="167">
        <v>1300000</v>
      </c>
      <c r="F53" s="168">
        <v>6176.3</v>
      </c>
      <c r="G53" s="169">
        <v>9.5733599999999995E-3</v>
      </c>
      <c r="H53" s="12"/>
      <c r="J53" s="14"/>
    </row>
    <row r="54" spans="1:10" x14ac:dyDescent="0.2">
      <c r="A54" s="165">
        <v>48</v>
      </c>
      <c r="B54" s="166" t="s">
        <v>372</v>
      </c>
      <c r="C54" s="166" t="s">
        <v>373</v>
      </c>
      <c r="D54" s="166" t="s">
        <v>374</v>
      </c>
      <c r="E54" s="167">
        <v>320000</v>
      </c>
      <c r="F54" s="168">
        <v>6161.44</v>
      </c>
      <c r="G54" s="169">
        <v>9.5503299999999992E-3</v>
      </c>
      <c r="H54" s="12"/>
      <c r="J54" s="14"/>
    </row>
    <row r="55" spans="1:10" ht="25.5" x14ac:dyDescent="0.2">
      <c r="A55" s="165">
        <v>49</v>
      </c>
      <c r="B55" s="166" t="s">
        <v>303</v>
      </c>
      <c r="C55" s="166" t="s">
        <v>304</v>
      </c>
      <c r="D55" s="166" t="s">
        <v>218</v>
      </c>
      <c r="E55" s="167">
        <v>174000</v>
      </c>
      <c r="F55" s="168">
        <v>6159.0780000000004</v>
      </c>
      <c r="G55" s="169">
        <v>9.5466700000000002E-3</v>
      </c>
      <c r="H55" s="12"/>
      <c r="J55" s="14"/>
    </row>
    <row r="56" spans="1:10" x14ac:dyDescent="0.2">
      <c r="A56" s="165">
        <v>50</v>
      </c>
      <c r="B56" s="166" t="s">
        <v>43</v>
      </c>
      <c r="C56" s="166" t="s">
        <v>44</v>
      </c>
      <c r="D56" s="166" t="s">
        <v>17</v>
      </c>
      <c r="E56" s="167">
        <v>600000</v>
      </c>
      <c r="F56" s="168">
        <v>6140.4</v>
      </c>
      <c r="G56" s="169">
        <v>9.5177200000000003E-3</v>
      </c>
      <c r="H56" s="12"/>
      <c r="J56" s="14"/>
    </row>
    <row r="57" spans="1:10" x14ac:dyDescent="0.2">
      <c r="A57" s="165">
        <v>51</v>
      </c>
      <c r="B57" s="166" t="s">
        <v>203</v>
      </c>
      <c r="C57" s="166" t="s">
        <v>204</v>
      </c>
      <c r="D57" s="166" t="s">
        <v>102</v>
      </c>
      <c r="E57" s="167">
        <v>169137</v>
      </c>
      <c r="F57" s="168">
        <v>6049.7767844999998</v>
      </c>
      <c r="G57" s="169">
        <v>9.3772500000000002E-3</v>
      </c>
      <c r="H57" s="12"/>
      <c r="J57" s="14"/>
    </row>
    <row r="58" spans="1:10" x14ac:dyDescent="0.2">
      <c r="A58" s="165">
        <v>52</v>
      </c>
      <c r="B58" s="166" t="s">
        <v>72</v>
      </c>
      <c r="C58" s="166" t="s">
        <v>73</v>
      </c>
      <c r="D58" s="166" t="s">
        <v>74</v>
      </c>
      <c r="E58" s="167">
        <v>1100000</v>
      </c>
      <c r="F58" s="168">
        <v>5915.25</v>
      </c>
      <c r="G58" s="169">
        <v>9.1687299999999999E-3</v>
      </c>
      <c r="H58" s="12"/>
      <c r="J58" s="14"/>
    </row>
    <row r="59" spans="1:10" x14ac:dyDescent="0.2">
      <c r="A59" s="165">
        <v>53</v>
      </c>
      <c r="B59" s="166" t="s">
        <v>375</v>
      </c>
      <c r="C59" s="166" t="s">
        <v>376</v>
      </c>
      <c r="D59" s="166" t="s">
        <v>369</v>
      </c>
      <c r="E59" s="167">
        <v>250000</v>
      </c>
      <c r="F59" s="168">
        <v>5822.625</v>
      </c>
      <c r="G59" s="169">
        <v>9.0251600000000008E-3</v>
      </c>
      <c r="H59" s="12"/>
      <c r="J59" s="14"/>
    </row>
    <row r="60" spans="1:10" ht="25.5" x14ac:dyDescent="0.2">
      <c r="A60" s="165">
        <v>54</v>
      </c>
      <c r="B60" s="166" t="s">
        <v>377</v>
      </c>
      <c r="C60" s="166" t="s">
        <v>378</v>
      </c>
      <c r="D60" s="166" t="s">
        <v>213</v>
      </c>
      <c r="E60" s="167">
        <v>135000</v>
      </c>
      <c r="F60" s="168">
        <v>5814.72</v>
      </c>
      <c r="G60" s="169">
        <v>9.0129100000000007E-3</v>
      </c>
      <c r="H60" s="12"/>
      <c r="J60" s="14"/>
    </row>
    <row r="61" spans="1:10" x14ac:dyDescent="0.2">
      <c r="A61" s="165">
        <v>55</v>
      </c>
      <c r="B61" s="166" t="s">
        <v>379</v>
      </c>
      <c r="C61" s="166" t="s">
        <v>380</v>
      </c>
      <c r="D61" s="166" t="s">
        <v>66</v>
      </c>
      <c r="E61" s="167">
        <v>509000</v>
      </c>
      <c r="F61" s="168">
        <v>5779.9494999999997</v>
      </c>
      <c r="G61" s="169">
        <v>8.9590099999999999E-3</v>
      </c>
      <c r="H61" s="12"/>
      <c r="J61" s="14"/>
    </row>
    <row r="62" spans="1:10" x14ac:dyDescent="0.2">
      <c r="A62" s="165">
        <v>56</v>
      </c>
      <c r="B62" s="166" t="s">
        <v>271</v>
      </c>
      <c r="C62" s="166" t="s">
        <v>272</v>
      </c>
      <c r="D62" s="166" t="s">
        <v>34</v>
      </c>
      <c r="E62" s="167">
        <v>275000</v>
      </c>
      <c r="F62" s="168">
        <v>5766.3374999999996</v>
      </c>
      <c r="G62" s="169">
        <v>8.9379100000000003E-3</v>
      </c>
      <c r="H62" s="12"/>
      <c r="J62" s="14"/>
    </row>
    <row r="63" spans="1:10" x14ac:dyDescent="0.2">
      <c r="A63" s="165">
        <v>57</v>
      </c>
      <c r="B63" s="166" t="s">
        <v>381</v>
      </c>
      <c r="C63" s="166" t="s">
        <v>382</v>
      </c>
      <c r="D63" s="166" t="s">
        <v>102</v>
      </c>
      <c r="E63" s="167">
        <v>370000</v>
      </c>
      <c r="F63" s="168">
        <v>5751.835</v>
      </c>
      <c r="G63" s="169">
        <v>8.9154300000000002E-3</v>
      </c>
      <c r="H63" s="12"/>
      <c r="J63" s="14"/>
    </row>
    <row r="64" spans="1:10" x14ac:dyDescent="0.2">
      <c r="A64" s="165">
        <v>58</v>
      </c>
      <c r="B64" s="166" t="s">
        <v>127</v>
      </c>
      <c r="C64" s="166" t="s">
        <v>128</v>
      </c>
      <c r="D64" s="166" t="s">
        <v>71</v>
      </c>
      <c r="E64" s="167">
        <v>1400000</v>
      </c>
      <c r="F64" s="168">
        <v>5391.4</v>
      </c>
      <c r="G64" s="169">
        <v>8.3567499999999996E-3</v>
      </c>
      <c r="H64" s="12"/>
      <c r="J64" s="14"/>
    </row>
    <row r="65" spans="1:10" x14ac:dyDescent="0.2">
      <c r="A65" s="165">
        <v>59</v>
      </c>
      <c r="B65" s="166" t="s">
        <v>383</v>
      </c>
      <c r="C65" s="166" t="s">
        <v>384</v>
      </c>
      <c r="D65" s="166" t="s">
        <v>34</v>
      </c>
      <c r="E65" s="167">
        <v>710928</v>
      </c>
      <c r="F65" s="168">
        <v>5381.3694960000003</v>
      </c>
      <c r="G65" s="169">
        <v>8.3412099999999999E-3</v>
      </c>
      <c r="H65" s="12"/>
      <c r="J65" s="14"/>
    </row>
    <row r="66" spans="1:10" x14ac:dyDescent="0.2">
      <c r="A66" s="165">
        <v>60</v>
      </c>
      <c r="B66" s="166" t="s">
        <v>385</v>
      </c>
      <c r="C66" s="166" t="s">
        <v>386</v>
      </c>
      <c r="D66" s="166" t="s">
        <v>207</v>
      </c>
      <c r="E66" s="167">
        <v>123000</v>
      </c>
      <c r="F66" s="168">
        <v>5291.6445000000003</v>
      </c>
      <c r="G66" s="169">
        <v>8.2021300000000002E-3</v>
      </c>
      <c r="H66" s="12"/>
      <c r="J66" s="14"/>
    </row>
    <row r="67" spans="1:10" x14ac:dyDescent="0.2">
      <c r="A67" s="165">
        <v>61</v>
      </c>
      <c r="B67" s="166" t="s">
        <v>91</v>
      </c>
      <c r="C67" s="166" t="s">
        <v>92</v>
      </c>
      <c r="D67" s="166" t="s">
        <v>31</v>
      </c>
      <c r="E67" s="167">
        <v>881341</v>
      </c>
      <c r="F67" s="168">
        <v>5175.2343520000004</v>
      </c>
      <c r="G67" s="169">
        <v>8.0216899999999997E-3</v>
      </c>
      <c r="H67" s="12"/>
      <c r="J67" s="14"/>
    </row>
    <row r="68" spans="1:10" x14ac:dyDescent="0.2">
      <c r="A68" s="165">
        <v>62</v>
      </c>
      <c r="B68" s="166" t="s">
        <v>387</v>
      </c>
      <c r="C68" s="166" t="s">
        <v>388</v>
      </c>
      <c r="D68" s="166" t="s">
        <v>47</v>
      </c>
      <c r="E68" s="167">
        <v>350000</v>
      </c>
      <c r="F68" s="168">
        <v>5116.4750000000004</v>
      </c>
      <c r="G68" s="169">
        <v>7.9306199999999993E-3</v>
      </c>
      <c r="H68" s="12"/>
      <c r="J68" s="14"/>
    </row>
    <row r="69" spans="1:10" x14ac:dyDescent="0.2">
      <c r="A69" s="165">
        <v>63</v>
      </c>
      <c r="B69" s="166" t="s">
        <v>389</v>
      </c>
      <c r="C69" s="166" t="s">
        <v>390</v>
      </c>
      <c r="D69" s="166" t="s">
        <v>47</v>
      </c>
      <c r="E69" s="167">
        <v>300000</v>
      </c>
      <c r="F69" s="168">
        <v>5041.2</v>
      </c>
      <c r="G69" s="169">
        <v>7.8139400000000001E-3</v>
      </c>
      <c r="H69" s="12"/>
      <c r="J69" s="14"/>
    </row>
    <row r="70" spans="1:10" ht="25.5" x14ac:dyDescent="0.2">
      <c r="A70" s="165">
        <v>64</v>
      </c>
      <c r="B70" s="166" t="s">
        <v>141</v>
      </c>
      <c r="C70" s="166" t="s">
        <v>142</v>
      </c>
      <c r="D70" s="166" t="s">
        <v>97</v>
      </c>
      <c r="E70" s="167">
        <v>1700000</v>
      </c>
      <c r="F70" s="168">
        <v>4811.8500000000004</v>
      </c>
      <c r="G70" s="169">
        <v>7.4584400000000002E-3</v>
      </c>
      <c r="H70" s="12"/>
      <c r="J70" s="14"/>
    </row>
    <row r="71" spans="1:10" x14ac:dyDescent="0.2">
      <c r="A71" s="165">
        <v>65</v>
      </c>
      <c r="B71" s="166" t="s">
        <v>391</v>
      </c>
      <c r="C71" s="166" t="s">
        <v>392</v>
      </c>
      <c r="D71" s="166" t="s">
        <v>66</v>
      </c>
      <c r="E71" s="167">
        <v>146498</v>
      </c>
      <c r="F71" s="168">
        <v>4749.3186619999997</v>
      </c>
      <c r="G71" s="169">
        <v>7.3615199999999999E-3</v>
      </c>
      <c r="H71" s="12"/>
      <c r="J71" s="14"/>
    </row>
    <row r="72" spans="1:10" ht="51" x14ac:dyDescent="0.2">
      <c r="A72" s="165">
        <v>66</v>
      </c>
      <c r="B72" s="166" t="s">
        <v>393</v>
      </c>
      <c r="C72" s="166" t="s">
        <v>394</v>
      </c>
      <c r="D72" s="166" t="s">
        <v>395</v>
      </c>
      <c r="E72" s="167">
        <v>2100000</v>
      </c>
      <c r="F72" s="168">
        <v>4704</v>
      </c>
      <c r="G72" s="169">
        <v>7.2912699999999999E-3</v>
      </c>
      <c r="H72" s="12"/>
      <c r="J72" s="14"/>
    </row>
    <row r="73" spans="1:10" x14ac:dyDescent="0.2">
      <c r="A73" s="165">
        <v>67</v>
      </c>
      <c r="B73" s="166" t="s">
        <v>245</v>
      </c>
      <c r="C73" s="166" t="s">
        <v>246</v>
      </c>
      <c r="D73" s="166" t="s">
        <v>247</v>
      </c>
      <c r="E73" s="167">
        <v>501344</v>
      </c>
      <c r="F73" s="168">
        <v>4603.0899360000003</v>
      </c>
      <c r="G73" s="169">
        <v>7.1348599999999998E-3</v>
      </c>
      <c r="H73" s="12"/>
      <c r="J73" s="14"/>
    </row>
    <row r="74" spans="1:10" ht="25.5" x14ac:dyDescent="0.2">
      <c r="A74" s="165">
        <v>68</v>
      </c>
      <c r="B74" s="166" t="s">
        <v>139</v>
      </c>
      <c r="C74" s="166" t="s">
        <v>140</v>
      </c>
      <c r="D74" s="166" t="s">
        <v>26</v>
      </c>
      <c r="E74" s="167">
        <v>250000</v>
      </c>
      <c r="F74" s="168">
        <v>4439.25</v>
      </c>
      <c r="G74" s="169">
        <v>6.8809099999999996E-3</v>
      </c>
      <c r="H74" s="12"/>
      <c r="J74" s="14"/>
    </row>
    <row r="75" spans="1:10" ht="25.5" x14ac:dyDescent="0.2">
      <c r="A75" s="165">
        <v>69</v>
      </c>
      <c r="B75" s="166" t="s">
        <v>243</v>
      </c>
      <c r="C75" s="166" t="s">
        <v>244</v>
      </c>
      <c r="D75" s="166" t="s">
        <v>213</v>
      </c>
      <c r="E75" s="167">
        <v>90000</v>
      </c>
      <c r="F75" s="168">
        <v>4329.4049999999997</v>
      </c>
      <c r="G75" s="169">
        <v>6.7106500000000003E-3</v>
      </c>
      <c r="H75" s="12"/>
      <c r="J75" s="14"/>
    </row>
    <row r="76" spans="1:10" x14ac:dyDescent="0.2">
      <c r="A76" s="165">
        <v>70</v>
      </c>
      <c r="B76" s="166" t="s">
        <v>305</v>
      </c>
      <c r="C76" s="166" t="s">
        <v>306</v>
      </c>
      <c r="D76" s="166" t="s">
        <v>66</v>
      </c>
      <c r="E76" s="167">
        <v>346000</v>
      </c>
      <c r="F76" s="168">
        <v>4170.3379999999997</v>
      </c>
      <c r="G76" s="169">
        <v>6.4640899999999996E-3</v>
      </c>
      <c r="H76" s="12"/>
      <c r="J76" s="14"/>
    </row>
    <row r="77" spans="1:10" x14ac:dyDescent="0.2">
      <c r="A77" s="165">
        <v>71</v>
      </c>
      <c r="B77" s="166" t="s">
        <v>396</v>
      </c>
      <c r="C77" s="166" t="s">
        <v>397</v>
      </c>
      <c r="D77" s="166" t="s">
        <v>47</v>
      </c>
      <c r="E77" s="167">
        <v>3200000</v>
      </c>
      <c r="F77" s="168">
        <v>4118.3999999999996</v>
      </c>
      <c r="G77" s="169">
        <v>6.3835799999999998E-3</v>
      </c>
      <c r="H77" s="12"/>
      <c r="J77" s="14"/>
    </row>
    <row r="78" spans="1:10" x14ac:dyDescent="0.2">
      <c r="A78" s="165">
        <v>72</v>
      </c>
      <c r="B78" s="166" t="s">
        <v>398</v>
      </c>
      <c r="C78" s="166" t="s">
        <v>399</v>
      </c>
      <c r="D78" s="166" t="s">
        <v>400</v>
      </c>
      <c r="E78" s="167">
        <v>11000</v>
      </c>
      <c r="F78" s="168">
        <v>3955.0169999999998</v>
      </c>
      <c r="G78" s="169">
        <v>6.1303399999999997E-3</v>
      </c>
      <c r="H78" s="12"/>
      <c r="J78" s="14"/>
    </row>
    <row r="79" spans="1:10" x14ac:dyDescent="0.2">
      <c r="A79" s="165">
        <v>73</v>
      </c>
      <c r="B79" s="166" t="s">
        <v>401</v>
      </c>
      <c r="C79" s="166" t="s">
        <v>402</v>
      </c>
      <c r="D79" s="166" t="s">
        <v>102</v>
      </c>
      <c r="E79" s="167">
        <v>328185</v>
      </c>
      <c r="F79" s="168">
        <v>3909.8319974999999</v>
      </c>
      <c r="G79" s="169">
        <v>6.0603000000000002E-3</v>
      </c>
      <c r="H79" s="12"/>
      <c r="J79" s="14"/>
    </row>
    <row r="80" spans="1:10" x14ac:dyDescent="0.2">
      <c r="A80" s="165">
        <v>74</v>
      </c>
      <c r="B80" s="166" t="s">
        <v>403</v>
      </c>
      <c r="C80" s="166" t="s">
        <v>404</v>
      </c>
      <c r="D80" s="166" t="s">
        <v>74</v>
      </c>
      <c r="E80" s="167">
        <v>57000</v>
      </c>
      <c r="F80" s="168">
        <v>3817.6889999999999</v>
      </c>
      <c r="G80" s="169">
        <v>5.9174800000000001E-3</v>
      </c>
      <c r="H80" s="12"/>
      <c r="J80" s="14"/>
    </row>
    <row r="81" spans="1:10" x14ac:dyDescent="0.2">
      <c r="A81" s="165">
        <v>75</v>
      </c>
      <c r="B81" s="166" t="s">
        <v>322</v>
      </c>
      <c r="C81" s="166" t="s">
        <v>323</v>
      </c>
      <c r="D81" s="166" t="s">
        <v>102</v>
      </c>
      <c r="E81" s="167">
        <v>120000</v>
      </c>
      <c r="F81" s="168">
        <v>3660.06</v>
      </c>
      <c r="G81" s="169">
        <v>5.6731500000000001E-3</v>
      </c>
      <c r="H81" s="12"/>
      <c r="J81" s="14"/>
    </row>
    <row r="82" spans="1:10" x14ac:dyDescent="0.2">
      <c r="A82" s="165">
        <v>76</v>
      </c>
      <c r="B82" s="166" t="s">
        <v>223</v>
      </c>
      <c r="C82" s="166" t="s">
        <v>224</v>
      </c>
      <c r="D82" s="166" t="s">
        <v>20</v>
      </c>
      <c r="E82" s="167">
        <v>235000</v>
      </c>
      <c r="F82" s="168">
        <v>3529.23</v>
      </c>
      <c r="G82" s="169">
        <v>5.4703599999999996E-3</v>
      </c>
      <c r="H82" s="12"/>
      <c r="J82" s="14"/>
    </row>
    <row r="83" spans="1:10" x14ac:dyDescent="0.2">
      <c r="A83" s="165">
        <v>77</v>
      </c>
      <c r="B83" s="166" t="s">
        <v>405</v>
      </c>
      <c r="C83" s="166" t="s">
        <v>406</v>
      </c>
      <c r="D83" s="166" t="s">
        <v>74</v>
      </c>
      <c r="E83" s="167">
        <v>220000</v>
      </c>
      <c r="F83" s="168">
        <v>3362.92</v>
      </c>
      <c r="G83" s="169">
        <v>5.2125799999999996E-3</v>
      </c>
      <c r="H83" s="12"/>
      <c r="J83" s="14"/>
    </row>
    <row r="84" spans="1:10" x14ac:dyDescent="0.2">
      <c r="A84" s="165">
        <v>78</v>
      </c>
      <c r="B84" s="166" t="s">
        <v>283</v>
      </c>
      <c r="C84" s="166" t="s">
        <v>284</v>
      </c>
      <c r="D84" s="166" t="s">
        <v>102</v>
      </c>
      <c r="E84" s="167">
        <v>700000</v>
      </c>
      <c r="F84" s="168">
        <v>3244.5</v>
      </c>
      <c r="G84" s="169">
        <v>5.0290300000000003E-3</v>
      </c>
      <c r="H84" s="12"/>
      <c r="J84" s="14"/>
    </row>
    <row r="85" spans="1:10" x14ac:dyDescent="0.2">
      <c r="A85" s="165">
        <v>79</v>
      </c>
      <c r="B85" s="166" t="s">
        <v>51</v>
      </c>
      <c r="C85" s="166" t="s">
        <v>52</v>
      </c>
      <c r="D85" s="166" t="s">
        <v>20</v>
      </c>
      <c r="E85" s="167">
        <v>650000</v>
      </c>
      <c r="F85" s="168">
        <v>2838.875</v>
      </c>
      <c r="G85" s="169">
        <v>4.4003000000000002E-3</v>
      </c>
      <c r="H85" s="12"/>
      <c r="J85" s="14"/>
    </row>
    <row r="86" spans="1:10" x14ac:dyDescent="0.2">
      <c r="A86" s="165">
        <v>80</v>
      </c>
      <c r="B86" s="166" t="s">
        <v>407</v>
      </c>
      <c r="C86" s="166" t="s">
        <v>408</v>
      </c>
      <c r="D86" s="166" t="s">
        <v>66</v>
      </c>
      <c r="E86" s="167">
        <v>348399</v>
      </c>
      <c r="F86" s="168">
        <v>2749.7391075</v>
      </c>
      <c r="G86" s="169">
        <v>4.2621400000000002E-3</v>
      </c>
      <c r="H86" s="12"/>
      <c r="J86" s="14"/>
    </row>
    <row r="87" spans="1:10" x14ac:dyDescent="0.2">
      <c r="A87" s="165">
        <v>81</v>
      </c>
      <c r="B87" s="166" t="s">
        <v>103</v>
      </c>
      <c r="C87" s="166" t="s">
        <v>104</v>
      </c>
      <c r="D87" s="166" t="s">
        <v>105</v>
      </c>
      <c r="E87" s="167">
        <v>500000</v>
      </c>
      <c r="F87" s="168">
        <v>2456</v>
      </c>
      <c r="G87" s="169">
        <v>3.8068400000000001E-3</v>
      </c>
      <c r="H87" s="12"/>
      <c r="J87" s="14"/>
    </row>
    <row r="88" spans="1:10" ht="25.5" x14ac:dyDescent="0.2">
      <c r="A88" s="165">
        <v>82</v>
      </c>
      <c r="B88" s="166" t="s">
        <v>409</v>
      </c>
      <c r="C88" s="166" t="s">
        <v>410</v>
      </c>
      <c r="D88" s="166" t="s">
        <v>213</v>
      </c>
      <c r="E88" s="167">
        <v>110000</v>
      </c>
      <c r="F88" s="168">
        <v>2353.7249999999999</v>
      </c>
      <c r="G88" s="169">
        <v>3.6483100000000001E-3</v>
      </c>
      <c r="H88" s="12"/>
      <c r="J88" s="14"/>
    </row>
    <row r="89" spans="1:10" x14ac:dyDescent="0.2">
      <c r="A89" s="163"/>
      <c r="B89" s="163"/>
      <c r="C89" s="164" t="s">
        <v>150</v>
      </c>
      <c r="D89" s="163"/>
      <c r="E89" s="163" t="s">
        <v>151</v>
      </c>
      <c r="F89" s="170">
        <v>631098.75214700005</v>
      </c>
      <c r="G89" s="171">
        <v>0.97821289</v>
      </c>
      <c r="H89" s="12"/>
      <c r="J89" s="14"/>
    </row>
    <row r="90" spans="1:10" x14ac:dyDescent="0.2">
      <c r="A90" s="163"/>
      <c r="B90" s="163"/>
      <c r="C90" s="172"/>
      <c r="D90" s="163"/>
      <c r="E90" s="163"/>
      <c r="F90" s="173"/>
      <c r="G90" s="173"/>
      <c r="H90" s="12"/>
      <c r="J90" s="14"/>
    </row>
    <row r="91" spans="1:10" x14ac:dyDescent="0.2">
      <c r="A91" s="163"/>
      <c r="B91" s="163"/>
      <c r="C91" s="164" t="s">
        <v>152</v>
      </c>
      <c r="D91" s="163"/>
      <c r="E91" s="163"/>
      <c r="F91" s="163"/>
      <c r="G91" s="163"/>
      <c r="H91" s="12"/>
      <c r="J91" s="14"/>
    </row>
    <row r="92" spans="1:10" x14ac:dyDescent="0.2">
      <c r="A92" s="163"/>
      <c r="B92" s="163"/>
      <c r="C92" s="164" t="s">
        <v>150</v>
      </c>
      <c r="D92" s="163"/>
      <c r="E92" s="163" t="s">
        <v>151</v>
      </c>
      <c r="F92" s="174" t="s">
        <v>153</v>
      </c>
      <c r="G92" s="171">
        <v>0</v>
      </c>
      <c r="H92" s="12"/>
      <c r="J92" s="14"/>
    </row>
    <row r="93" spans="1:10" x14ac:dyDescent="0.2">
      <c r="A93" s="163"/>
      <c r="B93" s="163"/>
      <c r="C93" s="172"/>
      <c r="D93" s="163"/>
      <c r="E93" s="163"/>
      <c r="F93" s="173"/>
      <c r="G93" s="173"/>
      <c r="H93" s="12"/>
      <c r="J93" s="14"/>
    </row>
    <row r="94" spans="1:10" x14ac:dyDescent="0.2">
      <c r="A94" s="163"/>
      <c r="B94" s="163"/>
      <c r="C94" s="164" t="s">
        <v>154</v>
      </c>
      <c r="D94" s="163"/>
      <c r="E94" s="163"/>
      <c r="F94" s="163"/>
      <c r="G94" s="163"/>
      <c r="H94" s="12"/>
      <c r="J94" s="14"/>
    </row>
    <row r="95" spans="1:10" x14ac:dyDescent="0.2">
      <c r="A95" s="163"/>
      <c r="B95" s="163"/>
      <c r="C95" s="164" t="s">
        <v>150</v>
      </c>
      <c r="D95" s="163"/>
      <c r="E95" s="163" t="s">
        <v>151</v>
      </c>
      <c r="F95" s="174" t="s">
        <v>153</v>
      </c>
      <c r="G95" s="171">
        <v>0</v>
      </c>
      <c r="H95" s="12"/>
      <c r="J95" s="14"/>
    </row>
    <row r="96" spans="1:10" x14ac:dyDescent="0.2">
      <c r="A96" s="163"/>
      <c r="B96" s="163"/>
      <c r="C96" s="172"/>
      <c r="D96" s="163"/>
      <c r="E96" s="163"/>
      <c r="F96" s="173"/>
      <c r="G96" s="173"/>
      <c r="H96" s="12"/>
      <c r="J96" s="14"/>
    </row>
    <row r="97" spans="1:10" x14ac:dyDescent="0.2">
      <c r="A97" s="163"/>
      <c r="B97" s="163"/>
      <c r="C97" s="164" t="s">
        <v>155</v>
      </c>
      <c r="D97" s="163"/>
      <c r="E97" s="163"/>
      <c r="F97" s="163"/>
      <c r="G97" s="163"/>
      <c r="H97" s="12"/>
      <c r="J97" s="14"/>
    </row>
    <row r="98" spans="1:10" x14ac:dyDescent="0.2">
      <c r="A98" s="163"/>
      <c r="B98" s="163"/>
      <c r="C98" s="164" t="s">
        <v>150</v>
      </c>
      <c r="D98" s="163"/>
      <c r="E98" s="163" t="s">
        <v>151</v>
      </c>
      <c r="F98" s="174" t="s">
        <v>153</v>
      </c>
      <c r="G98" s="171">
        <v>0</v>
      </c>
      <c r="H98" s="12"/>
      <c r="J98" s="14"/>
    </row>
    <row r="99" spans="1:10" x14ac:dyDescent="0.2">
      <c r="A99" s="163"/>
      <c r="B99" s="163"/>
      <c r="C99" s="172"/>
      <c r="D99" s="163"/>
      <c r="E99" s="163"/>
      <c r="F99" s="173"/>
      <c r="G99" s="173"/>
      <c r="H99" s="12"/>
      <c r="J99" s="14"/>
    </row>
    <row r="100" spans="1:10" x14ac:dyDescent="0.2">
      <c r="A100" s="163"/>
      <c r="B100" s="163"/>
      <c r="C100" s="164" t="s">
        <v>156</v>
      </c>
      <c r="D100" s="163"/>
      <c r="E100" s="163"/>
      <c r="F100" s="173"/>
      <c r="G100" s="173"/>
      <c r="H100" s="12"/>
      <c r="J100" s="14"/>
    </row>
    <row r="101" spans="1:10" x14ac:dyDescent="0.2">
      <c r="A101" s="163"/>
      <c r="B101" s="163"/>
      <c r="C101" s="164" t="s">
        <v>150</v>
      </c>
      <c r="D101" s="163"/>
      <c r="E101" s="163" t="s">
        <v>151</v>
      </c>
      <c r="F101" s="174" t="s">
        <v>153</v>
      </c>
      <c r="G101" s="171">
        <v>0</v>
      </c>
      <c r="H101" s="12"/>
      <c r="J101" s="14"/>
    </row>
    <row r="102" spans="1:10" x14ac:dyDescent="0.2">
      <c r="A102" s="163"/>
      <c r="B102" s="163"/>
      <c r="C102" s="172"/>
      <c r="D102" s="163"/>
      <c r="E102" s="163"/>
      <c r="F102" s="173"/>
      <c r="G102" s="173"/>
      <c r="H102" s="12"/>
      <c r="J102" s="14"/>
    </row>
    <row r="103" spans="1:10" x14ac:dyDescent="0.2">
      <c r="A103" s="163"/>
      <c r="B103" s="163"/>
      <c r="C103" s="164" t="s">
        <v>157</v>
      </c>
      <c r="D103" s="163"/>
      <c r="E103" s="163"/>
      <c r="F103" s="173"/>
      <c r="G103" s="173"/>
      <c r="H103" s="12"/>
      <c r="J103" s="14"/>
    </row>
    <row r="104" spans="1:10" x14ac:dyDescent="0.2">
      <c r="A104" s="163"/>
      <c r="B104" s="163"/>
      <c r="C104" s="164" t="s">
        <v>150</v>
      </c>
      <c r="D104" s="163"/>
      <c r="E104" s="163" t="s">
        <v>151</v>
      </c>
      <c r="F104" s="174" t="s">
        <v>153</v>
      </c>
      <c r="G104" s="171">
        <v>0</v>
      </c>
      <c r="H104" s="12"/>
      <c r="J104" s="14"/>
    </row>
    <row r="105" spans="1:10" x14ac:dyDescent="0.2">
      <c r="A105" s="163"/>
      <c r="B105" s="163"/>
      <c r="C105" s="172"/>
      <c r="D105" s="163"/>
      <c r="E105" s="163"/>
      <c r="F105" s="173"/>
      <c r="G105" s="173"/>
      <c r="H105" s="12"/>
      <c r="J105" s="14"/>
    </row>
    <row r="106" spans="1:10" x14ac:dyDescent="0.2">
      <c r="A106" s="163"/>
      <c r="B106" s="163"/>
      <c r="C106" s="164" t="s">
        <v>158</v>
      </c>
      <c r="D106" s="163"/>
      <c r="E106" s="163"/>
      <c r="F106" s="170">
        <v>631098.75214700005</v>
      </c>
      <c r="G106" s="171">
        <v>0.97821289</v>
      </c>
      <c r="H106" s="12"/>
      <c r="J106" s="14"/>
    </row>
    <row r="107" spans="1:10" x14ac:dyDescent="0.2">
      <c r="A107" s="163"/>
      <c r="B107" s="163"/>
      <c r="C107" s="172"/>
      <c r="D107" s="163"/>
      <c r="E107" s="163"/>
      <c r="F107" s="173"/>
      <c r="G107" s="173"/>
      <c r="H107" s="12"/>
      <c r="J107" s="14"/>
    </row>
    <row r="108" spans="1:10" x14ac:dyDescent="0.2">
      <c r="A108" s="163"/>
      <c r="B108" s="163"/>
      <c r="C108" s="164" t="s">
        <v>159</v>
      </c>
      <c r="D108" s="163"/>
      <c r="E108" s="163"/>
      <c r="F108" s="173"/>
      <c r="G108" s="173"/>
      <c r="H108" s="12"/>
      <c r="J108" s="14"/>
    </row>
    <row r="109" spans="1:10" ht="25.5" x14ac:dyDescent="0.2">
      <c r="A109" s="163"/>
      <c r="B109" s="163"/>
      <c r="C109" s="164" t="s">
        <v>8</v>
      </c>
      <c r="D109" s="163"/>
      <c r="E109" s="163"/>
      <c r="F109" s="173"/>
      <c r="G109" s="173"/>
      <c r="H109" s="12"/>
      <c r="J109" s="14"/>
    </row>
    <row r="110" spans="1:10" x14ac:dyDescent="0.2">
      <c r="A110" s="163"/>
      <c r="B110" s="163"/>
      <c r="C110" s="164" t="s">
        <v>150</v>
      </c>
      <c r="D110" s="163"/>
      <c r="E110" s="163" t="s">
        <v>151</v>
      </c>
      <c r="F110" s="174" t="s">
        <v>153</v>
      </c>
      <c r="G110" s="171">
        <v>0</v>
      </c>
      <c r="H110" s="12"/>
      <c r="J110" s="14"/>
    </row>
    <row r="111" spans="1:10" x14ac:dyDescent="0.2">
      <c r="A111" s="163"/>
      <c r="B111" s="163"/>
      <c r="C111" s="172"/>
      <c r="D111" s="163"/>
      <c r="E111" s="163"/>
      <c r="F111" s="173"/>
      <c r="G111" s="173"/>
      <c r="H111" s="12"/>
      <c r="J111" s="14"/>
    </row>
    <row r="112" spans="1:10" x14ac:dyDescent="0.2">
      <c r="A112" s="163"/>
      <c r="B112" s="163"/>
      <c r="C112" s="164" t="s">
        <v>160</v>
      </c>
      <c r="D112" s="163"/>
      <c r="E112" s="163"/>
      <c r="F112" s="163"/>
      <c r="G112" s="163"/>
      <c r="H112" s="12"/>
      <c r="J112" s="14"/>
    </row>
    <row r="113" spans="1:10" x14ac:dyDescent="0.2">
      <c r="A113" s="163"/>
      <c r="B113" s="163"/>
      <c r="C113" s="164" t="s">
        <v>150</v>
      </c>
      <c r="D113" s="163"/>
      <c r="E113" s="163" t="s">
        <v>151</v>
      </c>
      <c r="F113" s="174" t="s">
        <v>153</v>
      </c>
      <c r="G113" s="171">
        <v>0</v>
      </c>
      <c r="H113" s="12"/>
      <c r="J113" s="14"/>
    </row>
    <row r="114" spans="1:10" x14ac:dyDescent="0.2">
      <c r="A114" s="163"/>
      <c r="B114" s="163"/>
      <c r="C114" s="172"/>
      <c r="D114" s="163"/>
      <c r="E114" s="163"/>
      <c r="F114" s="173"/>
      <c r="G114" s="173"/>
      <c r="H114" s="12"/>
      <c r="J114" s="14"/>
    </row>
    <row r="115" spans="1:10" x14ac:dyDescent="0.2">
      <c r="A115" s="163"/>
      <c r="B115" s="163"/>
      <c r="C115" s="164" t="s">
        <v>161</v>
      </c>
      <c r="D115" s="163"/>
      <c r="E115" s="163"/>
      <c r="F115" s="163"/>
      <c r="G115" s="163"/>
      <c r="H115" s="12"/>
      <c r="J115" s="14"/>
    </row>
    <row r="116" spans="1:10" x14ac:dyDescent="0.2">
      <c r="A116" s="163"/>
      <c r="B116" s="163"/>
      <c r="C116" s="164" t="s">
        <v>150</v>
      </c>
      <c r="D116" s="163"/>
      <c r="E116" s="163" t="s">
        <v>151</v>
      </c>
      <c r="F116" s="174" t="s">
        <v>153</v>
      </c>
      <c r="G116" s="171">
        <v>0</v>
      </c>
      <c r="H116" s="12"/>
      <c r="J116" s="14"/>
    </row>
    <row r="117" spans="1:10" x14ac:dyDescent="0.2">
      <c r="A117" s="163"/>
      <c r="B117" s="163"/>
      <c r="C117" s="172"/>
      <c r="D117" s="163"/>
      <c r="E117" s="163"/>
      <c r="F117" s="173"/>
      <c r="G117" s="173"/>
      <c r="H117" s="12"/>
      <c r="J117" s="14"/>
    </row>
    <row r="118" spans="1:10" x14ac:dyDescent="0.2">
      <c r="A118" s="163"/>
      <c r="B118" s="163"/>
      <c r="C118" s="164" t="s">
        <v>162</v>
      </c>
      <c r="D118" s="163"/>
      <c r="E118" s="163"/>
      <c r="F118" s="173"/>
      <c r="G118" s="173"/>
      <c r="H118" s="12"/>
      <c r="J118" s="14"/>
    </row>
    <row r="119" spans="1:10" x14ac:dyDescent="0.2">
      <c r="A119" s="163"/>
      <c r="B119" s="163"/>
      <c r="C119" s="164" t="s">
        <v>150</v>
      </c>
      <c r="D119" s="163"/>
      <c r="E119" s="163" t="s">
        <v>151</v>
      </c>
      <c r="F119" s="174" t="s">
        <v>153</v>
      </c>
      <c r="G119" s="171">
        <v>0</v>
      </c>
      <c r="H119" s="12"/>
      <c r="J119" s="14"/>
    </row>
    <row r="120" spans="1:10" x14ac:dyDescent="0.2">
      <c r="A120" s="163"/>
      <c r="B120" s="163"/>
      <c r="C120" s="172"/>
      <c r="D120" s="163"/>
      <c r="E120" s="163"/>
      <c r="F120" s="173"/>
      <c r="G120" s="173"/>
      <c r="H120" s="12"/>
      <c r="J120" s="14"/>
    </row>
    <row r="121" spans="1:10" x14ac:dyDescent="0.2">
      <c r="A121" s="163"/>
      <c r="B121" s="163"/>
      <c r="C121" s="164" t="s">
        <v>163</v>
      </c>
      <c r="D121" s="163"/>
      <c r="E121" s="163"/>
      <c r="F121" s="170">
        <v>0</v>
      </c>
      <c r="G121" s="171">
        <v>0</v>
      </c>
      <c r="H121" s="12"/>
      <c r="J121" s="14"/>
    </row>
    <row r="122" spans="1:10" x14ac:dyDescent="0.2">
      <c r="A122" s="163"/>
      <c r="B122" s="163"/>
      <c r="C122" s="172"/>
      <c r="D122" s="163"/>
      <c r="E122" s="163"/>
      <c r="F122" s="173"/>
      <c r="G122" s="173"/>
      <c r="H122" s="12"/>
      <c r="J122" s="14"/>
    </row>
    <row r="123" spans="1:10" x14ac:dyDescent="0.2">
      <c r="A123" s="163"/>
      <c r="B123" s="163"/>
      <c r="C123" s="164" t="s">
        <v>164</v>
      </c>
      <c r="D123" s="163"/>
      <c r="E123" s="163"/>
      <c r="F123" s="173"/>
      <c r="G123" s="173"/>
      <c r="H123" s="12"/>
      <c r="J123" s="14"/>
    </row>
    <row r="124" spans="1:10" x14ac:dyDescent="0.2">
      <c r="A124" s="163"/>
      <c r="B124" s="163"/>
      <c r="C124" s="164" t="s">
        <v>165</v>
      </c>
      <c r="D124" s="163"/>
      <c r="E124" s="163"/>
      <c r="F124" s="173"/>
      <c r="G124" s="173"/>
      <c r="H124" s="12"/>
      <c r="J124" s="14"/>
    </row>
    <row r="125" spans="1:10" x14ac:dyDescent="0.2">
      <c r="A125" s="163"/>
      <c r="B125" s="163"/>
      <c r="C125" s="164" t="s">
        <v>150</v>
      </c>
      <c r="D125" s="163"/>
      <c r="E125" s="163" t="s">
        <v>151</v>
      </c>
      <c r="F125" s="174" t="s">
        <v>153</v>
      </c>
      <c r="G125" s="171">
        <v>0</v>
      </c>
      <c r="H125" s="12"/>
      <c r="J125" s="14"/>
    </row>
    <row r="126" spans="1:10" x14ac:dyDescent="0.2">
      <c r="A126" s="163"/>
      <c r="B126" s="163"/>
      <c r="C126" s="172"/>
      <c r="D126" s="163"/>
      <c r="E126" s="163"/>
      <c r="F126" s="173"/>
      <c r="G126" s="173"/>
      <c r="H126" s="12"/>
      <c r="J126" s="14"/>
    </row>
    <row r="127" spans="1:10" x14ac:dyDescent="0.2">
      <c r="A127" s="163"/>
      <c r="B127" s="163"/>
      <c r="C127" s="164" t="s">
        <v>166</v>
      </c>
      <c r="D127" s="163"/>
      <c r="E127" s="163"/>
      <c r="F127" s="173"/>
      <c r="G127" s="173"/>
      <c r="H127" s="12"/>
      <c r="J127" s="14"/>
    </row>
    <row r="128" spans="1:10" x14ac:dyDescent="0.2">
      <c r="A128" s="163"/>
      <c r="B128" s="163"/>
      <c r="C128" s="164" t="s">
        <v>150</v>
      </c>
      <c r="D128" s="163"/>
      <c r="E128" s="163" t="s">
        <v>151</v>
      </c>
      <c r="F128" s="174" t="s">
        <v>153</v>
      </c>
      <c r="G128" s="171">
        <v>0</v>
      </c>
      <c r="H128" s="12"/>
      <c r="J128" s="14"/>
    </row>
    <row r="129" spans="1:10" x14ac:dyDescent="0.2">
      <c r="A129" s="163"/>
      <c r="B129" s="163"/>
      <c r="C129" s="172"/>
      <c r="D129" s="163"/>
      <c r="E129" s="163"/>
      <c r="F129" s="173"/>
      <c r="G129" s="173"/>
      <c r="H129" s="12"/>
      <c r="J129" s="14"/>
    </row>
    <row r="130" spans="1:10" x14ac:dyDescent="0.2">
      <c r="A130" s="163"/>
      <c r="B130" s="163"/>
      <c r="C130" s="164" t="s">
        <v>167</v>
      </c>
      <c r="D130" s="163"/>
      <c r="E130" s="163"/>
      <c r="F130" s="173"/>
      <c r="G130" s="173"/>
      <c r="H130" s="12"/>
      <c r="J130" s="14"/>
    </row>
    <row r="131" spans="1:10" x14ac:dyDescent="0.2">
      <c r="A131" s="163"/>
      <c r="B131" s="163"/>
      <c r="C131" s="164" t="s">
        <v>150</v>
      </c>
      <c r="D131" s="163"/>
      <c r="E131" s="163" t="s">
        <v>151</v>
      </c>
      <c r="F131" s="174" t="s">
        <v>153</v>
      </c>
      <c r="G131" s="171">
        <v>0</v>
      </c>
      <c r="H131" s="12"/>
      <c r="J131" s="14"/>
    </row>
    <row r="132" spans="1:10" x14ac:dyDescent="0.2">
      <c r="A132" s="163"/>
      <c r="B132" s="163"/>
      <c r="C132" s="172"/>
      <c r="D132" s="163"/>
      <c r="E132" s="163"/>
      <c r="F132" s="173"/>
      <c r="G132" s="173"/>
      <c r="H132" s="12"/>
      <c r="J132" s="14"/>
    </row>
    <row r="133" spans="1:10" x14ac:dyDescent="0.2">
      <c r="A133" s="163"/>
      <c r="B133" s="163"/>
      <c r="C133" s="164" t="s">
        <v>168</v>
      </c>
      <c r="D133" s="163"/>
      <c r="E133" s="163"/>
      <c r="F133" s="173"/>
      <c r="G133" s="173"/>
      <c r="H133" s="12"/>
      <c r="J133" s="14"/>
    </row>
    <row r="134" spans="1:10" x14ac:dyDescent="0.2">
      <c r="A134" s="165">
        <v>1</v>
      </c>
      <c r="B134" s="166"/>
      <c r="C134" s="166" t="s">
        <v>169</v>
      </c>
      <c r="D134" s="166"/>
      <c r="E134" s="175"/>
      <c r="F134" s="168">
        <v>14712.009257748001</v>
      </c>
      <c r="G134" s="169">
        <v>2.2803839999999999E-2</v>
      </c>
      <c r="H134" s="176">
        <v>6.6416448321270405</v>
      </c>
      <c r="J134" s="14"/>
    </row>
    <row r="135" spans="1:10" x14ac:dyDescent="0.2">
      <c r="A135" s="163"/>
      <c r="B135" s="163"/>
      <c r="C135" s="164" t="s">
        <v>150</v>
      </c>
      <c r="D135" s="163"/>
      <c r="E135" s="163" t="s">
        <v>151</v>
      </c>
      <c r="F135" s="170">
        <v>14712.009257748001</v>
      </c>
      <c r="G135" s="171">
        <v>2.2803839999999999E-2</v>
      </c>
      <c r="H135" s="12"/>
      <c r="J135" s="14"/>
    </row>
    <row r="136" spans="1:10" x14ac:dyDescent="0.2">
      <c r="A136" s="163"/>
      <c r="B136" s="163"/>
      <c r="C136" s="172"/>
      <c r="D136" s="163"/>
      <c r="E136" s="163"/>
      <c r="F136" s="173"/>
      <c r="G136" s="173"/>
      <c r="H136" s="12"/>
      <c r="J136" s="14"/>
    </row>
    <row r="137" spans="1:10" x14ac:dyDescent="0.2">
      <c r="A137" s="163"/>
      <c r="B137" s="163"/>
      <c r="C137" s="164" t="s">
        <v>170</v>
      </c>
      <c r="D137" s="163"/>
      <c r="E137" s="163"/>
      <c r="F137" s="170">
        <v>14712.009257748001</v>
      </c>
      <c r="G137" s="171">
        <v>2.2803839999999999E-2</v>
      </c>
      <c r="H137" s="12"/>
      <c r="J137" s="14"/>
    </row>
    <row r="138" spans="1:10" x14ac:dyDescent="0.2">
      <c r="A138" s="163"/>
      <c r="B138" s="163"/>
      <c r="C138" s="173"/>
      <c r="D138" s="163"/>
      <c r="E138" s="163"/>
      <c r="F138" s="163"/>
      <c r="G138" s="163"/>
      <c r="H138" s="12"/>
      <c r="J138" s="14"/>
    </row>
    <row r="139" spans="1:10" x14ac:dyDescent="0.2">
      <c r="A139" s="163"/>
      <c r="B139" s="163"/>
      <c r="C139" s="164" t="s">
        <v>171</v>
      </c>
      <c r="D139" s="163"/>
      <c r="E139" s="163"/>
      <c r="F139" s="163"/>
      <c r="G139" s="163"/>
      <c r="H139" s="12"/>
      <c r="J139" s="14"/>
    </row>
    <row r="140" spans="1:10" x14ac:dyDescent="0.2">
      <c r="A140" s="163"/>
      <c r="B140" s="163"/>
      <c r="C140" s="164" t="s">
        <v>172</v>
      </c>
      <c r="D140" s="163"/>
      <c r="E140" s="163"/>
      <c r="F140" s="163"/>
      <c r="G140" s="163"/>
      <c r="H140" s="12"/>
      <c r="J140" s="14"/>
    </row>
    <row r="141" spans="1:10" x14ac:dyDescent="0.2">
      <c r="A141" s="163"/>
      <c r="B141" s="163"/>
      <c r="C141" s="164" t="s">
        <v>150</v>
      </c>
      <c r="D141" s="163"/>
      <c r="E141" s="163" t="s">
        <v>151</v>
      </c>
      <c r="F141" s="174" t="s">
        <v>153</v>
      </c>
      <c r="G141" s="171">
        <v>0</v>
      </c>
      <c r="H141" s="12"/>
      <c r="J141" s="14"/>
    </row>
    <row r="142" spans="1:10" x14ac:dyDescent="0.2">
      <c r="A142" s="163"/>
      <c r="B142" s="163"/>
      <c r="C142" s="172"/>
      <c r="D142" s="163"/>
      <c r="E142" s="163"/>
      <c r="F142" s="173"/>
      <c r="G142" s="173"/>
      <c r="H142" s="12"/>
      <c r="J142" s="14"/>
    </row>
    <row r="143" spans="1:10" x14ac:dyDescent="0.2">
      <c r="A143" s="163"/>
      <c r="B143" s="163"/>
      <c r="C143" s="164" t="s">
        <v>175</v>
      </c>
      <c r="D143" s="163"/>
      <c r="E143" s="163"/>
      <c r="F143" s="163"/>
      <c r="G143" s="163"/>
      <c r="H143" s="12"/>
      <c r="J143" s="14"/>
    </row>
    <row r="144" spans="1:10" x14ac:dyDescent="0.2">
      <c r="A144" s="163"/>
      <c r="B144" s="163"/>
      <c r="C144" s="164" t="s">
        <v>176</v>
      </c>
      <c r="D144" s="163"/>
      <c r="E144" s="163"/>
      <c r="F144" s="163"/>
      <c r="G144" s="163"/>
      <c r="H144" s="12"/>
      <c r="J144" s="14"/>
    </row>
    <row r="145" spans="1:17" x14ac:dyDescent="0.2">
      <c r="A145" s="163"/>
      <c r="B145" s="163"/>
      <c r="C145" s="164" t="s">
        <v>150</v>
      </c>
      <c r="D145" s="163"/>
      <c r="E145" s="163" t="s">
        <v>151</v>
      </c>
      <c r="F145" s="174" t="s">
        <v>153</v>
      </c>
      <c r="G145" s="171">
        <v>0</v>
      </c>
      <c r="H145" s="12"/>
      <c r="J145" s="14"/>
    </row>
    <row r="146" spans="1:17" x14ac:dyDescent="0.2">
      <c r="A146" s="163"/>
      <c r="B146" s="163"/>
      <c r="C146" s="172"/>
      <c r="D146" s="163"/>
      <c r="E146" s="163"/>
      <c r="F146" s="173"/>
      <c r="G146" s="173"/>
      <c r="H146" s="12"/>
      <c r="J146" s="14"/>
    </row>
    <row r="147" spans="1:17" ht="25.5" x14ac:dyDescent="0.2">
      <c r="A147" s="163"/>
      <c r="B147" s="163"/>
      <c r="C147" s="164" t="s">
        <v>177</v>
      </c>
      <c r="D147" s="163"/>
      <c r="E147" s="163"/>
      <c r="F147" s="173"/>
      <c r="G147" s="173"/>
      <c r="H147" s="12"/>
      <c r="J147" s="14"/>
    </row>
    <row r="148" spans="1:17" x14ac:dyDescent="0.2">
      <c r="A148" s="163"/>
      <c r="B148" s="163"/>
      <c r="C148" s="164" t="s">
        <v>150</v>
      </c>
      <c r="D148" s="163"/>
      <c r="E148" s="163" t="s">
        <v>151</v>
      </c>
      <c r="F148" s="174" t="s">
        <v>153</v>
      </c>
      <c r="G148" s="171">
        <v>0</v>
      </c>
      <c r="H148" s="12"/>
      <c r="J148" s="14"/>
    </row>
    <row r="149" spans="1:17" x14ac:dyDescent="0.2">
      <c r="A149" s="163"/>
      <c r="B149" s="166"/>
      <c r="C149" s="166"/>
      <c r="D149" s="164"/>
      <c r="E149" s="163"/>
      <c r="F149" s="166"/>
      <c r="G149" s="175"/>
      <c r="H149" s="12"/>
      <c r="J149" s="14"/>
    </row>
    <row r="150" spans="1:17" x14ac:dyDescent="0.2">
      <c r="A150" s="175"/>
      <c r="B150" s="166"/>
      <c r="C150" s="166" t="s">
        <v>178</v>
      </c>
      <c r="D150" s="166"/>
      <c r="E150" s="175"/>
      <c r="F150" s="168">
        <v>-655.92729544999997</v>
      </c>
      <c r="G150" s="169">
        <v>-1.0166999999999999E-3</v>
      </c>
      <c r="H150" s="12"/>
      <c r="J150" s="14"/>
    </row>
    <row r="151" spans="1:17" x14ac:dyDescent="0.2">
      <c r="A151" s="172"/>
      <c r="B151" s="172"/>
      <c r="C151" s="164" t="s">
        <v>179</v>
      </c>
      <c r="D151" s="173"/>
      <c r="E151" s="173"/>
      <c r="F151" s="170">
        <v>645154.83410929795</v>
      </c>
      <c r="G151" s="178">
        <v>1.00000003</v>
      </c>
      <c r="H151" s="12"/>
      <c r="J151" s="14"/>
    </row>
    <row r="152" spans="1:17" x14ac:dyDescent="0.2">
      <c r="A152" s="13"/>
      <c r="B152" s="13"/>
      <c r="C152" s="13"/>
      <c r="D152" s="179"/>
      <c r="E152" s="179"/>
      <c r="F152" s="179"/>
      <c r="G152" s="179"/>
      <c r="J152" s="14"/>
    </row>
    <row r="153" spans="1:17" ht="12.75" customHeight="1" x14ac:dyDescent="0.2">
      <c r="A153" s="13"/>
      <c r="B153" s="270" t="s">
        <v>869</v>
      </c>
      <c r="C153" s="270"/>
      <c r="D153" s="270"/>
      <c r="E153" s="270"/>
      <c r="F153" s="270"/>
      <c r="G153" s="270"/>
      <c r="H153" s="270"/>
      <c r="J153" s="14"/>
    </row>
    <row r="154" spans="1:17" ht="14.1" customHeight="1" x14ac:dyDescent="0.2">
      <c r="A154" s="13"/>
      <c r="B154" s="270" t="s">
        <v>870</v>
      </c>
      <c r="C154" s="270"/>
      <c r="D154" s="270"/>
      <c r="E154" s="270"/>
      <c r="F154" s="270"/>
      <c r="G154" s="270"/>
      <c r="H154" s="270"/>
      <c r="J154" s="14"/>
    </row>
    <row r="155" spans="1:17" ht="17.100000000000001" customHeight="1" x14ac:dyDescent="0.2">
      <c r="A155" s="13"/>
      <c r="B155" s="270" t="s">
        <v>871</v>
      </c>
      <c r="C155" s="270"/>
      <c r="D155" s="270"/>
      <c r="E155" s="270"/>
      <c r="F155" s="270"/>
      <c r="G155" s="270"/>
      <c r="H155" s="270"/>
      <c r="J155" s="14"/>
    </row>
    <row r="156" spans="1:17" s="16" customFormat="1" ht="66.75" customHeight="1" x14ac:dyDescent="0.25">
      <c r="A156" s="15"/>
      <c r="B156" s="271" t="s">
        <v>872</v>
      </c>
      <c r="C156" s="271"/>
      <c r="D156" s="271"/>
      <c r="E156" s="271"/>
      <c r="F156" s="271"/>
      <c r="G156" s="271"/>
      <c r="H156" s="271"/>
      <c r="I156"/>
      <c r="J156" s="14"/>
      <c r="K156"/>
      <c r="L156"/>
      <c r="M156"/>
      <c r="N156"/>
      <c r="O156"/>
      <c r="P156"/>
      <c r="Q156"/>
    </row>
    <row r="157" spans="1:17" ht="12.75" customHeight="1" x14ac:dyDescent="0.2">
      <c r="A157" s="13"/>
      <c r="B157" s="270" t="s">
        <v>873</v>
      </c>
      <c r="C157" s="270"/>
      <c r="D157" s="270"/>
      <c r="E157" s="270"/>
      <c r="F157" s="270"/>
      <c r="G157" s="270"/>
      <c r="H157" s="270"/>
      <c r="J157" s="14"/>
    </row>
    <row r="158" spans="1:17" x14ac:dyDescent="0.2">
      <c r="A158" s="13"/>
      <c r="B158" s="13"/>
      <c r="C158" s="13"/>
      <c r="D158" s="179"/>
      <c r="E158" s="179"/>
      <c r="F158" s="179"/>
      <c r="G158" s="179"/>
      <c r="J158" s="14"/>
    </row>
    <row r="159" spans="1:17" x14ac:dyDescent="0.2">
      <c r="A159" s="13"/>
      <c r="B159" s="279" t="s">
        <v>180</v>
      </c>
      <c r="C159" s="280"/>
      <c r="D159" s="281"/>
      <c r="E159" s="188"/>
      <c r="F159" s="179"/>
      <c r="G159" s="179"/>
      <c r="J159" s="14"/>
    </row>
    <row r="160" spans="1:17" x14ac:dyDescent="0.2">
      <c r="A160" s="13"/>
      <c r="B160" s="265" t="s">
        <v>181</v>
      </c>
      <c r="C160" s="266"/>
      <c r="D160" s="180" t="s">
        <v>182</v>
      </c>
      <c r="E160" s="188"/>
      <c r="F160" s="179"/>
      <c r="G160" s="179"/>
      <c r="J160" s="14"/>
    </row>
    <row r="161" spans="1:10" x14ac:dyDescent="0.2">
      <c r="A161" s="13"/>
      <c r="B161" s="265" t="s">
        <v>183</v>
      </c>
      <c r="C161" s="266"/>
      <c r="D161" s="180" t="s">
        <v>182</v>
      </c>
      <c r="E161" s="188"/>
      <c r="F161" s="179"/>
      <c r="G161" s="179"/>
      <c r="J161" s="14"/>
    </row>
    <row r="162" spans="1:10" x14ac:dyDescent="0.2">
      <c r="A162" s="13"/>
      <c r="B162" s="265" t="s">
        <v>184</v>
      </c>
      <c r="C162" s="266"/>
      <c r="D162" s="181" t="s">
        <v>151</v>
      </c>
      <c r="E162" s="188"/>
      <c r="F162" s="179"/>
      <c r="G162" s="179"/>
      <c r="J162" s="14"/>
    </row>
    <row r="163" spans="1:10" x14ac:dyDescent="0.2">
      <c r="A163" s="17"/>
      <c r="B163" s="18" t="s">
        <v>151</v>
      </c>
      <c r="C163" s="18" t="s">
        <v>874</v>
      </c>
      <c r="D163" s="18" t="s">
        <v>185</v>
      </c>
      <c r="E163" s="17"/>
      <c r="F163" s="17"/>
      <c r="G163" s="17"/>
      <c r="H163" s="17"/>
      <c r="J163" s="14"/>
    </row>
    <row r="164" spans="1:10" x14ac:dyDescent="0.2">
      <c r="A164" s="17"/>
      <c r="B164" s="182" t="s">
        <v>186</v>
      </c>
      <c r="C164" s="18" t="s">
        <v>187</v>
      </c>
      <c r="D164" s="18" t="s">
        <v>188</v>
      </c>
      <c r="E164" s="17"/>
      <c r="F164" s="17"/>
      <c r="G164" s="17"/>
      <c r="J164" s="14"/>
    </row>
    <row r="165" spans="1:10" x14ac:dyDescent="0.2">
      <c r="A165" s="17"/>
      <c r="B165" s="183" t="s">
        <v>189</v>
      </c>
      <c r="C165" s="184">
        <v>84.284999999999997</v>
      </c>
      <c r="D165" s="184">
        <v>85.800700000000006</v>
      </c>
      <c r="E165" s="17"/>
      <c r="F165" s="159"/>
      <c r="G165" s="189"/>
      <c r="J165" s="14"/>
    </row>
    <row r="166" spans="1:10" x14ac:dyDescent="0.2">
      <c r="A166" s="17"/>
      <c r="B166" s="183" t="s">
        <v>875</v>
      </c>
      <c r="C166" s="184">
        <v>33.660400000000003</v>
      </c>
      <c r="D166" s="184">
        <v>34.265599999999999</v>
      </c>
      <c r="E166" s="17"/>
      <c r="F166" s="159"/>
      <c r="G166" s="189"/>
      <c r="J166" s="14"/>
    </row>
    <row r="167" spans="1:10" x14ac:dyDescent="0.2">
      <c r="A167" s="17"/>
      <c r="B167" s="183" t="s">
        <v>191</v>
      </c>
      <c r="C167" s="184">
        <v>75.902500000000003</v>
      </c>
      <c r="D167" s="184">
        <v>77.195400000000006</v>
      </c>
      <c r="E167" s="17"/>
      <c r="F167" s="159"/>
      <c r="G167" s="189"/>
      <c r="J167" s="14"/>
    </row>
    <row r="168" spans="1:10" x14ac:dyDescent="0.2">
      <c r="A168" s="17"/>
      <c r="B168" s="183" t="s">
        <v>876</v>
      </c>
      <c r="C168" s="184">
        <v>29.673300000000001</v>
      </c>
      <c r="D168" s="184">
        <v>30.178599999999999</v>
      </c>
      <c r="E168" s="17"/>
      <c r="F168" s="159"/>
      <c r="G168" s="189"/>
      <c r="J168" s="14"/>
    </row>
    <row r="169" spans="1:10" x14ac:dyDescent="0.2">
      <c r="A169" s="17"/>
      <c r="B169" s="17"/>
      <c r="C169" s="17"/>
      <c r="D169" s="17"/>
      <c r="E169" s="17"/>
      <c r="F169" s="17"/>
      <c r="G169" s="17"/>
      <c r="J169" s="14"/>
    </row>
    <row r="170" spans="1:10" x14ac:dyDescent="0.2">
      <c r="A170" s="17"/>
      <c r="B170" s="265" t="s">
        <v>877</v>
      </c>
      <c r="C170" s="266"/>
      <c r="D170" s="180" t="s">
        <v>182</v>
      </c>
      <c r="E170" s="17"/>
      <c r="F170" s="17"/>
      <c r="G170" s="17"/>
      <c r="J170" s="14"/>
    </row>
    <row r="171" spans="1:10" x14ac:dyDescent="0.2">
      <c r="A171" s="17"/>
      <c r="B171" s="159"/>
      <c r="C171" s="159"/>
      <c r="D171" s="17"/>
      <c r="E171" s="17"/>
      <c r="F171" s="17"/>
      <c r="G171" s="17"/>
      <c r="J171" s="14"/>
    </row>
    <row r="172" spans="1:10" x14ac:dyDescent="0.2">
      <c r="A172" s="17"/>
      <c r="B172" s="265" t="s">
        <v>194</v>
      </c>
      <c r="C172" s="266"/>
      <c r="D172" s="180" t="s">
        <v>182</v>
      </c>
      <c r="E172" s="190"/>
      <c r="F172" s="17"/>
      <c r="G172" s="17"/>
      <c r="J172" s="14"/>
    </row>
    <row r="173" spans="1:10" x14ac:dyDescent="0.2">
      <c r="A173" s="17"/>
      <c r="B173" s="265" t="s">
        <v>195</v>
      </c>
      <c r="C173" s="266"/>
      <c r="D173" s="180" t="s">
        <v>182</v>
      </c>
      <c r="E173" s="190"/>
      <c r="F173" s="17"/>
      <c r="G173" s="17"/>
      <c r="J173" s="14"/>
    </row>
    <row r="174" spans="1:10" x14ac:dyDescent="0.2">
      <c r="A174" s="17"/>
      <c r="B174" s="265" t="s">
        <v>196</v>
      </c>
      <c r="C174" s="266"/>
      <c r="D174" s="180" t="s">
        <v>182</v>
      </c>
      <c r="E174" s="190"/>
      <c r="F174" s="17"/>
      <c r="G174" s="17"/>
      <c r="J174" s="14"/>
    </row>
    <row r="175" spans="1:10" x14ac:dyDescent="0.2">
      <c r="A175" s="17"/>
      <c r="B175" s="265" t="s">
        <v>197</v>
      </c>
      <c r="C175" s="266"/>
      <c r="D175" s="185">
        <v>0.28604991118585898</v>
      </c>
      <c r="E175" s="17"/>
      <c r="F175" s="159"/>
      <c r="G175" s="189"/>
      <c r="J175" s="14"/>
    </row>
  </sheetData>
  <mergeCells count="17">
    <mergeCell ref="A1:H1"/>
    <mergeCell ref="A2:H2"/>
    <mergeCell ref="A3:H3"/>
    <mergeCell ref="B161:C161"/>
    <mergeCell ref="B162:C162"/>
    <mergeCell ref="B159:D159"/>
    <mergeCell ref="B160:C160"/>
    <mergeCell ref="B153:H153"/>
    <mergeCell ref="B154:H154"/>
    <mergeCell ref="B155:H155"/>
    <mergeCell ref="B156:H156"/>
    <mergeCell ref="B157:H157"/>
    <mergeCell ref="B175:C175"/>
    <mergeCell ref="B170:C170"/>
    <mergeCell ref="B172:C172"/>
    <mergeCell ref="B173:C173"/>
    <mergeCell ref="B174:C174"/>
  </mergeCells>
  <hyperlinks>
    <hyperlink ref="I1" location="Index!B5" display="Index" xr:uid="{F28C437C-CE37-448A-8A5E-253DC36DCE2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3F5AD-8AF6-43C2-A579-6D55574E48EE}">
  <sheetPr>
    <outlinePr summaryBelow="0" summaryRight="0"/>
  </sheetPr>
  <dimension ref="A1:Q141"/>
  <sheetViews>
    <sheetView showGridLines="0" workbookViewId="0">
      <selection activeCell="A4" sqref="A4:H146"/>
    </sheetView>
  </sheetViews>
  <sheetFormatPr defaultRowHeight="12.75" x14ac:dyDescent="0.2"/>
  <cols>
    <col min="1" max="1" width="6.85546875" customWidth="1"/>
    <col min="2" max="2" width="20.5703125" customWidth="1"/>
    <col min="3" max="3" width="37.42578125" customWidth="1"/>
    <col min="4" max="4" width="17.85546875" customWidth="1"/>
    <col min="5" max="6" width="19.140625" customWidth="1"/>
    <col min="7" max="7" width="16.42578125" customWidth="1"/>
    <col min="9" max="9" width="5.7109375" bestFit="1" customWidth="1"/>
    <col min="10" max="10" width="50.7109375" style="63" customWidth="1"/>
  </cols>
  <sheetData>
    <row r="1" spans="1:10" ht="15" x14ac:dyDescent="0.2">
      <c r="A1" s="264" t="s">
        <v>0</v>
      </c>
      <c r="B1" s="264"/>
      <c r="C1" s="264"/>
      <c r="D1" s="264"/>
      <c r="E1" s="264"/>
      <c r="F1" s="264"/>
      <c r="G1" s="264"/>
      <c r="H1" s="264"/>
      <c r="I1" s="69" t="s">
        <v>1044</v>
      </c>
      <c r="J1" s="14"/>
    </row>
    <row r="2" spans="1:10" ht="15" x14ac:dyDescent="0.2">
      <c r="A2" s="264" t="s">
        <v>411</v>
      </c>
      <c r="B2" s="264"/>
      <c r="C2" s="264"/>
      <c r="D2" s="264"/>
      <c r="E2" s="264"/>
      <c r="F2" s="264"/>
      <c r="G2" s="264"/>
      <c r="H2" s="264"/>
      <c r="J2" s="61" t="s">
        <v>1045</v>
      </c>
    </row>
    <row r="3" spans="1:10" ht="15" x14ac:dyDescent="0.2">
      <c r="A3" s="264" t="s">
        <v>863</v>
      </c>
      <c r="B3" s="264"/>
      <c r="C3" s="264"/>
      <c r="D3" s="264"/>
      <c r="E3" s="264"/>
      <c r="F3" s="264"/>
      <c r="G3" s="264"/>
      <c r="H3" s="264"/>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x14ac:dyDescent="0.2">
      <c r="A6" s="163"/>
      <c r="B6" s="163"/>
      <c r="C6" s="164" t="s">
        <v>8</v>
      </c>
      <c r="D6" s="163"/>
      <c r="E6" s="163"/>
      <c r="F6" s="163"/>
      <c r="G6" s="163"/>
      <c r="H6" s="12"/>
      <c r="J6" s="14"/>
    </row>
    <row r="7" spans="1:10" x14ac:dyDescent="0.2">
      <c r="A7" s="165">
        <v>1</v>
      </c>
      <c r="B7" s="166" t="s">
        <v>32</v>
      </c>
      <c r="C7" s="166" t="s">
        <v>33</v>
      </c>
      <c r="D7" s="166" t="s">
        <v>34</v>
      </c>
      <c r="E7" s="167">
        <v>3708</v>
      </c>
      <c r="F7" s="168">
        <v>176.06881799999999</v>
      </c>
      <c r="G7" s="169">
        <v>4.895062E-2</v>
      </c>
      <c r="H7" s="12"/>
      <c r="J7" s="14"/>
    </row>
    <row r="8" spans="1:10" x14ac:dyDescent="0.2">
      <c r="A8" s="165">
        <v>2</v>
      </c>
      <c r="B8" s="166" t="s">
        <v>98</v>
      </c>
      <c r="C8" s="166" t="s">
        <v>99</v>
      </c>
      <c r="D8" s="166" t="s">
        <v>34</v>
      </c>
      <c r="E8" s="167">
        <v>4013</v>
      </c>
      <c r="F8" s="168">
        <v>164.52497399999999</v>
      </c>
      <c r="G8" s="169">
        <v>4.5741200000000003E-2</v>
      </c>
      <c r="H8" s="12"/>
      <c r="J8" s="14"/>
    </row>
    <row r="9" spans="1:10" x14ac:dyDescent="0.2">
      <c r="A9" s="165">
        <v>3</v>
      </c>
      <c r="B9" s="166" t="s">
        <v>370</v>
      </c>
      <c r="C9" s="166" t="s">
        <v>371</v>
      </c>
      <c r="D9" s="166" t="s">
        <v>255</v>
      </c>
      <c r="E9" s="167">
        <v>4353</v>
      </c>
      <c r="F9" s="168">
        <v>158.0726655</v>
      </c>
      <c r="G9" s="169">
        <v>4.394733E-2</v>
      </c>
      <c r="H9" s="12"/>
      <c r="J9" s="14"/>
    </row>
    <row r="10" spans="1:10" x14ac:dyDescent="0.2">
      <c r="A10" s="165">
        <v>4</v>
      </c>
      <c r="B10" s="166" t="s">
        <v>412</v>
      </c>
      <c r="C10" s="166" t="s">
        <v>413</v>
      </c>
      <c r="D10" s="166" t="s">
        <v>66</v>
      </c>
      <c r="E10" s="167">
        <v>7210</v>
      </c>
      <c r="F10" s="168">
        <v>141.831515</v>
      </c>
      <c r="G10" s="169">
        <v>3.9431969999999997E-2</v>
      </c>
      <c r="H10" s="12"/>
      <c r="J10" s="14"/>
    </row>
    <row r="11" spans="1:10" x14ac:dyDescent="0.2">
      <c r="A11" s="165">
        <v>5</v>
      </c>
      <c r="B11" s="166" t="s">
        <v>414</v>
      </c>
      <c r="C11" s="166" t="s">
        <v>415</v>
      </c>
      <c r="D11" s="166" t="s">
        <v>47</v>
      </c>
      <c r="E11" s="167">
        <v>149355</v>
      </c>
      <c r="F11" s="168">
        <v>138.30273</v>
      </c>
      <c r="G11" s="169">
        <v>3.8450900000000003E-2</v>
      </c>
      <c r="H11" s="12"/>
      <c r="J11" s="14"/>
    </row>
    <row r="12" spans="1:10" ht="15" x14ac:dyDescent="0.2">
      <c r="A12" s="165">
        <v>6</v>
      </c>
      <c r="B12" s="166" t="s">
        <v>221</v>
      </c>
      <c r="C12" s="166" t="s">
        <v>222</v>
      </c>
      <c r="D12" s="166" t="s">
        <v>74</v>
      </c>
      <c r="E12" s="167">
        <v>1151</v>
      </c>
      <c r="F12" s="168">
        <v>132.48527949999999</v>
      </c>
      <c r="G12" s="169">
        <v>3.6833530000000003E-2</v>
      </c>
      <c r="H12" s="12"/>
      <c r="J12" s="62"/>
    </row>
    <row r="13" spans="1:10" x14ac:dyDescent="0.2">
      <c r="A13" s="165">
        <v>7</v>
      </c>
      <c r="B13" s="166" t="s">
        <v>416</v>
      </c>
      <c r="C13" s="166" t="s">
        <v>417</v>
      </c>
      <c r="D13" s="166" t="s">
        <v>11</v>
      </c>
      <c r="E13" s="167">
        <v>70325</v>
      </c>
      <c r="F13" s="168">
        <v>128.9408875</v>
      </c>
      <c r="G13" s="169">
        <v>3.5848119999999997E-2</v>
      </c>
      <c r="H13" s="12"/>
    </row>
    <row r="14" spans="1:10" x14ac:dyDescent="0.2">
      <c r="A14" s="165">
        <v>8</v>
      </c>
      <c r="B14" s="166" t="s">
        <v>418</v>
      </c>
      <c r="C14" s="166" t="s">
        <v>419</v>
      </c>
      <c r="D14" s="166" t="s">
        <v>282</v>
      </c>
      <c r="E14" s="167">
        <v>28888</v>
      </c>
      <c r="F14" s="168">
        <v>116.389752</v>
      </c>
      <c r="G14" s="169">
        <v>3.2358659999999997E-2</v>
      </c>
      <c r="H14" s="12"/>
      <c r="J14" s="14"/>
    </row>
    <row r="15" spans="1:10" x14ac:dyDescent="0.2">
      <c r="A15" s="165">
        <v>9</v>
      </c>
      <c r="B15" s="166" t="s">
        <v>420</v>
      </c>
      <c r="C15" s="166" t="s">
        <v>421</v>
      </c>
      <c r="D15" s="166" t="s">
        <v>47</v>
      </c>
      <c r="E15" s="167">
        <v>230318</v>
      </c>
      <c r="F15" s="168">
        <v>114.58320500000001</v>
      </c>
      <c r="G15" s="169">
        <v>3.18564E-2</v>
      </c>
      <c r="H15" s="12"/>
      <c r="J15" s="14"/>
    </row>
    <row r="16" spans="1:10" x14ac:dyDescent="0.2">
      <c r="A16" s="165">
        <v>10</v>
      </c>
      <c r="B16" s="166" t="s">
        <v>145</v>
      </c>
      <c r="C16" s="166" t="s">
        <v>146</v>
      </c>
      <c r="D16" s="166" t="s">
        <v>66</v>
      </c>
      <c r="E16" s="167">
        <v>37034</v>
      </c>
      <c r="F16" s="168">
        <v>109.453987</v>
      </c>
      <c r="G16" s="169">
        <v>3.043038E-2</v>
      </c>
      <c r="H16" s="12"/>
      <c r="J16" s="14"/>
    </row>
    <row r="17" spans="1:10" x14ac:dyDescent="0.2">
      <c r="A17" s="165">
        <v>11</v>
      </c>
      <c r="B17" s="166" t="s">
        <v>422</v>
      </c>
      <c r="C17" s="166" t="s">
        <v>423</v>
      </c>
      <c r="D17" s="166" t="s">
        <v>34</v>
      </c>
      <c r="E17" s="167">
        <v>8019</v>
      </c>
      <c r="F17" s="168">
        <v>101.36015999999999</v>
      </c>
      <c r="G17" s="169">
        <v>2.8180130000000001E-2</v>
      </c>
      <c r="H17" s="12"/>
      <c r="J17" s="14" t="s">
        <v>1198</v>
      </c>
    </row>
    <row r="18" spans="1:10" ht="25.5" x14ac:dyDescent="0.2">
      <c r="A18" s="165">
        <v>12</v>
      </c>
      <c r="B18" s="166" t="s">
        <v>424</v>
      </c>
      <c r="C18" s="166" t="s">
        <v>425</v>
      </c>
      <c r="D18" s="166" t="s">
        <v>213</v>
      </c>
      <c r="E18" s="167">
        <v>5362</v>
      </c>
      <c r="F18" s="168">
        <v>95.009277999999995</v>
      </c>
      <c r="G18" s="169">
        <v>2.6414460000000001E-2</v>
      </c>
      <c r="H18" s="12"/>
      <c r="J18" s="14"/>
    </row>
    <row r="19" spans="1:10" x14ac:dyDescent="0.2">
      <c r="A19" s="165">
        <v>13</v>
      </c>
      <c r="B19" s="166" t="s">
        <v>53</v>
      </c>
      <c r="C19" s="166" t="s">
        <v>54</v>
      </c>
      <c r="D19" s="166" t="s">
        <v>55</v>
      </c>
      <c r="E19" s="167">
        <v>7207</v>
      </c>
      <c r="F19" s="168">
        <v>92.509051999999997</v>
      </c>
      <c r="G19" s="169">
        <v>2.5719349999999998E-2</v>
      </c>
      <c r="H19" s="12"/>
      <c r="J19" s="14"/>
    </row>
    <row r="20" spans="1:10" x14ac:dyDescent="0.2">
      <c r="A20" s="165">
        <v>14</v>
      </c>
      <c r="B20" s="166" t="s">
        <v>426</v>
      </c>
      <c r="C20" s="166" t="s">
        <v>427</v>
      </c>
      <c r="D20" s="166" t="s">
        <v>255</v>
      </c>
      <c r="E20" s="167">
        <v>3672</v>
      </c>
      <c r="F20" s="168">
        <v>90.599255999999997</v>
      </c>
      <c r="G20" s="169">
        <v>2.5188390000000001E-2</v>
      </c>
      <c r="H20" s="12"/>
      <c r="J20" s="14"/>
    </row>
    <row r="21" spans="1:10" x14ac:dyDescent="0.2">
      <c r="A21" s="165">
        <v>15</v>
      </c>
      <c r="B21" s="166" t="s">
        <v>428</v>
      </c>
      <c r="C21" s="166" t="s">
        <v>429</v>
      </c>
      <c r="D21" s="166" t="s">
        <v>430</v>
      </c>
      <c r="E21" s="167">
        <v>6861</v>
      </c>
      <c r="F21" s="168">
        <v>89.813920499999995</v>
      </c>
      <c r="G21" s="169">
        <v>2.4970050000000001E-2</v>
      </c>
      <c r="H21" s="12"/>
      <c r="J21" s="14"/>
    </row>
    <row r="22" spans="1:10" ht="15" x14ac:dyDescent="0.2">
      <c r="A22" s="165">
        <v>16</v>
      </c>
      <c r="B22" s="166" t="s">
        <v>431</v>
      </c>
      <c r="C22" s="166" t="s">
        <v>432</v>
      </c>
      <c r="D22" s="166" t="s">
        <v>210</v>
      </c>
      <c r="E22" s="167">
        <v>24416</v>
      </c>
      <c r="F22" s="168">
        <v>88.080719999999999</v>
      </c>
      <c r="G22" s="169">
        <v>2.4488179999999998E-2</v>
      </c>
      <c r="H22" s="12"/>
      <c r="J22" s="62"/>
    </row>
    <row r="23" spans="1:10" x14ac:dyDescent="0.2">
      <c r="A23" s="165">
        <v>17</v>
      </c>
      <c r="B23" s="166" t="s">
        <v>433</v>
      </c>
      <c r="C23" s="166" t="s">
        <v>434</v>
      </c>
      <c r="D23" s="166" t="s">
        <v>250</v>
      </c>
      <c r="E23" s="167">
        <v>5630</v>
      </c>
      <c r="F23" s="168">
        <v>81.716634999999997</v>
      </c>
      <c r="G23" s="169">
        <v>2.2718840000000001E-2</v>
      </c>
      <c r="H23" s="12"/>
      <c r="J23" s="14"/>
    </row>
    <row r="24" spans="1:10" x14ac:dyDescent="0.2">
      <c r="A24" s="165">
        <v>18</v>
      </c>
      <c r="B24" s="166" t="s">
        <v>435</v>
      </c>
      <c r="C24" s="166" t="s">
        <v>436</v>
      </c>
      <c r="D24" s="166" t="s">
        <v>74</v>
      </c>
      <c r="E24" s="167">
        <v>11094</v>
      </c>
      <c r="F24" s="168">
        <v>80.675567999999998</v>
      </c>
      <c r="G24" s="169">
        <v>2.242941E-2</v>
      </c>
      <c r="H24" s="12"/>
      <c r="J24" s="14"/>
    </row>
    <row r="25" spans="1:10" ht="25.5" x14ac:dyDescent="0.2">
      <c r="A25" s="165">
        <v>19</v>
      </c>
      <c r="B25" s="166" t="s">
        <v>437</v>
      </c>
      <c r="C25" s="166" t="s">
        <v>438</v>
      </c>
      <c r="D25" s="166" t="s">
        <v>77</v>
      </c>
      <c r="E25" s="167">
        <v>2187</v>
      </c>
      <c r="F25" s="168">
        <v>80.468478000000005</v>
      </c>
      <c r="G25" s="169">
        <v>2.2371829999999999E-2</v>
      </c>
      <c r="H25" s="12"/>
      <c r="J25" s="14"/>
    </row>
    <row r="26" spans="1:10" x14ac:dyDescent="0.2">
      <c r="A26" s="165">
        <v>20</v>
      </c>
      <c r="B26" s="166" t="s">
        <v>439</v>
      </c>
      <c r="C26" s="166" t="s">
        <v>440</v>
      </c>
      <c r="D26" s="166" t="s">
        <v>47</v>
      </c>
      <c r="E26" s="167">
        <v>22144</v>
      </c>
      <c r="F26" s="168">
        <v>73.030912000000001</v>
      </c>
      <c r="G26" s="169">
        <v>2.0304039999999999E-2</v>
      </c>
      <c r="H26" s="12"/>
      <c r="J26" s="14"/>
    </row>
    <row r="27" spans="1:10" ht="25.5" x14ac:dyDescent="0.2">
      <c r="A27" s="165">
        <v>21</v>
      </c>
      <c r="B27" s="166" t="s">
        <v>295</v>
      </c>
      <c r="C27" s="166" t="s">
        <v>296</v>
      </c>
      <c r="D27" s="166" t="s">
        <v>213</v>
      </c>
      <c r="E27" s="167">
        <v>16491</v>
      </c>
      <c r="F27" s="168">
        <v>69.0890445</v>
      </c>
      <c r="G27" s="169">
        <v>1.9208119999999999E-2</v>
      </c>
      <c r="H27" s="12"/>
      <c r="J27" s="14"/>
    </row>
    <row r="28" spans="1:10" x14ac:dyDescent="0.2">
      <c r="A28" s="165">
        <v>22</v>
      </c>
      <c r="B28" s="166" t="s">
        <v>441</v>
      </c>
      <c r="C28" s="166" t="s">
        <v>442</v>
      </c>
      <c r="D28" s="166" t="s">
        <v>250</v>
      </c>
      <c r="E28" s="167">
        <v>8151</v>
      </c>
      <c r="F28" s="168">
        <v>67.694055000000006</v>
      </c>
      <c r="G28" s="169">
        <v>1.882029E-2</v>
      </c>
      <c r="H28" s="12"/>
      <c r="J28" s="14"/>
    </row>
    <row r="29" spans="1:10" ht="25.5" x14ac:dyDescent="0.2">
      <c r="A29" s="165">
        <v>23</v>
      </c>
      <c r="B29" s="166" t="s">
        <v>123</v>
      </c>
      <c r="C29" s="166" t="s">
        <v>124</v>
      </c>
      <c r="D29" s="166" t="s">
        <v>26</v>
      </c>
      <c r="E29" s="167">
        <v>1736</v>
      </c>
      <c r="F29" s="168">
        <v>67.222260000000006</v>
      </c>
      <c r="G29" s="169">
        <v>1.868912E-2</v>
      </c>
      <c r="H29" s="12"/>
      <c r="J29" s="14"/>
    </row>
    <row r="30" spans="1:10" x14ac:dyDescent="0.2">
      <c r="A30" s="165">
        <v>24</v>
      </c>
      <c r="B30" s="166" t="s">
        <v>443</v>
      </c>
      <c r="C30" s="166" t="s">
        <v>444</v>
      </c>
      <c r="D30" s="166" t="s">
        <v>74</v>
      </c>
      <c r="E30" s="167">
        <v>59081</v>
      </c>
      <c r="F30" s="168">
        <v>66.968313499999994</v>
      </c>
      <c r="G30" s="169">
        <v>1.861852E-2</v>
      </c>
      <c r="H30" s="12"/>
      <c r="J30" s="14"/>
    </row>
    <row r="31" spans="1:10" x14ac:dyDescent="0.2">
      <c r="A31" s="165">
        <v>25</v>
      </c>
      <c r="B31" s="166" t="s">
        <v>445</v>
      </c>
      <c r="C31" s="166" t="s">
        <v>446</v>
      </c>
      <c r="D31" s="166" t="s">
        <v>74</v>
      </c>
      <c r="E31" s="167">
        <v>4638</v>
      </c>
      <c r="F31" s="168">
        <v>61.400162999999999</v>
      </c>
      <c r="G31" s="169">
        <v>1.7070459999999999E-2</v>
      </c>
      <c r="H31" s="12"/>
      <c r="J31" s="14"/>
    </row>
    <row r="32" spans="1:10" x14ac:dyDescent="0.2">
      <c r="A32" s="165">
        <v>26</v>
      </c>
      <c r="B32" s="166" t="s">
        <v>58</v>
      </c>
      <c r="C32" s="166" t="s">
        <v>59</v>
      </c>
      <c r="D32" s="166" t="s">
        <v>34</v>
      </c>
      <c r="E32" s="167">
        <v>2356</v>
      </c>
      <c r="F32" s="168">
        <v>60.379567999999999</v>
      </c>
      <c r="G32" s="169">
        <v>1.6786720000000002E-2</v>
      </c>
      <c r="H32" s="12"/>
      <c r="J32" s="14"/>
    </row>
    <row r="33" spans="1:10" x14ac:dyDescent="0.2">
      <c r="A33" s="165">
        <v>27</v>
      </c>
      <c r="B33" s="166" t="s">
        <v>447</v>
      </c>
      <c r="C33" s="166" t="s">
        <v>448</v>
      </c>
      <c r="D33" s="166" t="s">
        <v>55</v>
      </c>
      <c r="E33" s="167">
        <v>1936</v>
      </c>
      <c r="F33" s="168">
        <v>60.009224000000003</v>
      </c>
      <c r="G33" s="169">
        <v>1.6683750000000001E-2</v>
      </c>
      <c r="H33" s="12"/>
      <c r="J33" s="14"/>
    </row>
    <row r="34" spans="1:10" ht="25.5" x14ac:dyDescent="0.2">
      <c r="A34" s="165">
        <v>28</v>
      </c>
      <c r="B34" s="166" t="s">
        <v>314</v>
      </c>
      <c r="C34" s="166" t="s">
        <v>315</v>
      </c>
      <c r="D34" s="166" t="s">
        <v>309</v>
      </c>
      <c r="E34" s="167">
        <v>1842</v>
      </c>
      <c r="F34" s="168">
        <v>58.711908000000001</v>
      </c>
      <c r="G34" s="169">
        <v>1.6323069999999999E-2</v>
      </c>
      <c r="H34" s="12"/>
      <c r="J34" s="14"/>
    </row>
    <row r="35" spans="1:10" x14ac:dyDescent="0.2">
      <c r="A35" s="165">
        <v>29</v>
      </c>
      <c r="B35" s="166" t="s">
        <v>449</v>
      </c>
      <c r="C35" s="166" t="s">
        <v>450</v>
      </c>
      <c r="D35" s="166" t="s">
        <v>332</v>
      </c>
      <c r="E35" s="167">
        <v>4857</v>
      </c>
      <c r="F35" s="168">
        <v>55.2362325</v>
      </c>
      <c r="G35" s="169">
        <v>1.535677E-2</v>
      </c>
      <c r="H35" s="12"/>
      <c r="J35" s="14"/>
    </row>
    <row r="36" spans="1:10" ht="25.5" x14ac:dyDescent="0.2">
      <c r="A36" s="165">
        <v>30</v>
      </c>
      <c r="B36" s="166" t="s">
        <v>451</v>
      </c>
      <c r="C36" s="166" t="s">
        <v>452</v>
      </c>
      <c r="D36" s="166" t="s">
        <v>218</v>
      </c>
      <c r="E36" s="167">
        <v>8191</v>
      </c>
      <c r="F36" s="168">
        <v>54.719975499999997</v>
      </c>
      <c r="G36" s="169">
        <v>1.5213239999999999E-2</v>
      </c>
      <c r="H36" s="12"/>
      <c r="J36" s="14"/>
    </row>
    <row r="37" spans="1:10" x14ac:dyDescent="0.2">
      <c r="A37" s="165">
        <v>31</v>
      </c>
      <c r="B37" s="166" t="s">
        <v>453</v>
      </c>
      <c r="C37" s="166" t="s">
        <v>454</v>
      </c>
      <c r="D37" s="166" t="s">
        <v>66</v>
      </c>
      <c r="E37" s="167">
        <v>8402</v>
      </c>
      <c r="F37" s="168">
        <v>54.558387000000003</v>
      </c>
      <c r="G37" s="169">
        <v>1.5168310000000001E-2</v>
      </c>
      <c r="H37" s="12"/>
      <c r="J37" s="14"/>
    </row>
    <row r="38" spans="1:10" x14ac:dyDescent="0.2">
      <c r="A38" s="165">
        <v>32</v>
      </c>
      <c r="B38" s="166" t="s">
        <v>455</v>
      </c>
      <c r="C38" s="166" t="s">
        <v>456</v>
      </c>
      <c r="D38" s="166" t="s">
        <v>34</v>
      </c>
      <c r="E38" s="167">
        <v>3042</v>
      </c>
      <c r="F38" s="168">
        <v>48.471228000000004</v>
      </c>
      <c r="G38" s="169">
        <v>1.347596E-2</v>
      </c>
      <c r="H38" s="12"/>
      <c r="J38" s="14"/>
    </row>
    <row r="39" spans="1:10" x14ac:dyDescent="0.2">
      <c r="A39" s="165">
        <v>33</v>
      </c>
      <c r="B39" s="166" t="s">
        <v>361</v>
      </c>
      <c r="C39" s="166" t="s">
        <v>362</v>
      </c>
      <c r="D39" s="166" t="s">
        <v>110</v>
      </c>
      <c r="E39" s="167">
        <v>27808</v>
      </c>
      <c r="F39" s="168">
        <v>46.494976000000001</v>
      </c>
      <c r="G39" s="169">
        <v>1.292652E-2</v>
      </c>
      <c r="H39" s="12"/>
      <c r="J39" s="14"/>
    </row>
    <row r="40" spans="1:10" x14ac:dyDescent="0.2">
      <c r="A40" s="165">
        <v>34</v>
      </c>
      <c r="B40" s="166" t="s">
        <v>457</v>
      </c>
      <c r="C40" s="166" t="s">
        <v>458</v>
      </c>
      <c r="D40" s="166" t="s">
        <v>66</v>
      </c>
      <c r="E40" s="167">
        <v>6126</v>
      </c>
      <c r="F40" s="168">
        <v>46.453457999999998</v>
      </c>
      <c r="G40" s="169">
        <v>1.291498E-2</v>
      </c>
      <c r="H40" s="12"/>
      <c r="J40" s="14"/>
    </row>
    <row r="41" spans="1:10" x14ac:dyDescent="0.2">
      <c r="A41" s="165">
        <v>35</v>
      </c>
      <c r="B41" s="166" t="s">
        <v>289</v>
      </c>
      <c r="C41" s="166" t="s">
        <v>290</v>
      </c>
      <c r="D41" s="166" t="s">
        <v>74</v>
      </c>
      <c r="E41" s="167">
        <v>3675</v>
      </c>
      <c r="F41" s="168">
        <v>39.855375000000002</v>
      </c>
      <c r="G41" s="169">
        <v>1.108058E-2</v>
      </c>
      <c r="H41" s="12"/>
      <c r="J41" s="14"/>
    </row>
    <row r="42" spans="1:10" x14ac:dyDescent="0.2">
      <c r="A42" s="165">
        <v>36</v>
      </c>
      <c r="B42" s="166" t="s">
        <v>459</v>
      </c>
      <c r="C42" s="166" t="s">
        <v>460</v>
      </c>
      <c r="D42" s="166" t="s">
        <v>210</v>
      </c>
      <c r="E42" s="167">
        <v>10261</v>
      </c>
      <c r="F42" s="168">
        <v>37.3449095</v>
      </c>
      <c r="G42" s="169">
        <v>1.038262E-2</v>
      </c>
      <c r="H42" s="12"/>
      <c r="J42" s="14"/>
    </row>
    <row r="43" spans="1:10" x14ac:dyDescent="0.2">
      <c r="A43" s="165">
        <v>37</v>
      </c>
      <c r="B43" s="166" t="s">
        <v>461</v>
      </c>
      <c r="C43" s="166" t="s">
        <v>462</v>
      </c>
      <c r="D43" s="166" t="s">
        <v>66</v>
      </c>
      <c r="E43" s="167">
        <v>7524</v>
      </c>
      <c r="F43" s="168">
        <v>36.167867999999999</v>
      </c>
      <c r="G43" s="169">
        <v>1.0055379999999999E-2</v>
      </c>
      <c r="H43" s="12"/>
      <c r="J43" s="14"/>
    </row>
    <row r="44" spans="1:10" x14ac:dyDescent="0.2">
      <c r="A44" s="165">
        <v>38</v>
      </c>
      <c r="B44" s="166" t="s">
        <v>463</v>
      </c>
      <c r="C44" s="166" t="s">
        <v>464</v>
      </c>
      <c r="D44" s="166" t="s">
        <v>74</v>
      </c>
      <c r="E44" s="167">
        <v>4394</v>
      </c>
      <c r="F44" s="168">
        <v>35.940722999999998</v>
      </c>
      <c r="G44" s="169">
        <v>9.9922299999999995E-3</v>
      </c>
      <c r="H44" s="12"/>
      <c r="J44" s="14"/>
    </row>
    <row r="45" spans="1:10" ht="25.5" x14ac:dyDescent="0.2">
      <c r="A45" s="165">
        <v>39</v>
      </c>
      <c r="B45" s="166" t="s">
        <v>465</v>
      </c>
      <c r="C45" s="166" t="s">
        <v>466</v>
      </c>
      <c r="D45" s="166" t="s">
        <v>467</v>
      </c>
      <c r="E45" s="167">
        <v>8708</v>
      </c>
      <c r="F45" s="168">
        <v>35.228214000000001</v>
      </c>
      <c r="G45" s="169">
        <v>9.7941399999999998E-3</v>
      </c>
      <c r="H45" s="12"/>
      <c r="J45" s="14"/>
    </row>
    <row r="46" spans="1:10" x14ac:dyDescent="0.2">
      <c r="A46" s="165">
        <v>40</v>
      </c>
      <c r="B46" s="166" t="s">
        <v>468</v>
      </c>
      <c r="C46" s="166" t="s">
        <v>469</v>
      </c>
      <c r="D46" s="166" t="s">
        <v>71</v>
      </c>
      <c r="E46" s="167">
        <v>4036</v>
      </c>
      <c r="F46" s="168">
        <v>33.789391999999999</v>
      </c>
      <c r="G46" s="169">
        <v>9.3941200000000006E-3</v>
      </c>
      <c r="H46" s="12"/>
      <c r="J46" s="14"/>
    </row>
    <row r="47" spans="1:10" x14ac:dyDescent="0.2">
      <c r="A47" s="165">
        <v>41</v>
      </c>
      <c r="B47" s="166" t="s">
        <v>135</v>
      </c>
      <c r="C47" s="166" t="s">
        <v>136</v>
      </c>
      <c r="D47" s="166" t="s">
        <v>34</v>
      </c>
      <c r="E47" s="167">
        <v>4198</v>
      </c>
      <c r="F47" s="168">
        <v>29.686157000000001</v>
      </c>
      <c r="G47" s="169">
        <v>8.2533399999999996E-3</v>
      </c>
      <c r="H47" s="12"/>
      <c r="J47" s="14"/>
    </row>
    <row r="48" spans="1:10" ht="25.5" x14ac:dyDescent="0.2">
      <c r="A48" s="165">
        <v>42</v>
      </c>
      <c r="B48" s="166" t="s">
        <v>470</v>
      </c>
      <c r="C48" s="166" t="s">
        <v>471</v>
      </c>
      <c r="D48" s="166" t="s">
        <v>213</v>
      </c>
      <c r="E48" s="167">
        <v>596</v>
      </c>
      <c r="F48" s="168">
        <v>28.017364000000001</v>
      </c>
      <c r="G48" s="169">
        <v>7.7893800000000003E-3</v>
      </c>
      <c r="H48" s="12"/>
      <c r="J48" s="14"/>
    </row>
    <row r="49" spans="1:10" x14ac:dyDescent="0.2">
      <c r="A49" s="165">
        <v>43</v>
      </c>
      <c r="B49" s="166" t="s">
        <v>472</v>
      </c>
      <c r="C49" s="166" t="s">
        <v>473</v>
      </c>
      <c r="D49" s="166" t="s">
        <v>102</v>
      </c>
      <c r="E49" s="167">
        <v>2107</v>
      </c>
      <c r="F49" s="168">
        <v>25.415687500000001</v>
      </c>
      <c r="G49" s="169">
        <v>7.0660599999999999E-3</v>
      </c>
      <c r="H49" s="12"/>
      <c r="J49" s="14"/>
    </row>
    <row r="50" spans="1:10" x14ac:dyDescent="0.2">
      <c r="A50" s="165">
        <v>44</v>
      </c>
      <c r="B50" s="166" t="s">
        <v>474</v>
      </c>
      <c r="C50" s="166" t="s">
        <v>475</v>
      </c>
      <c r="D50" s="166" t="s">
        <v>66</v>
      </c>
      <c r="E50" s="167">
        <v>5400</v>
      </c>
      <c r="F50" s="168">
        <v>21.1815</v>
      </c>
      <c r="G50" s="169">
        <v>5.88888E-3</v>
      </c>
      <c r="H50" s="12"/>
      <c r="J50" s="14"/>
    </row>
    <row r="51" spans="1:10" x14ac:dyDescent="0.2">
      <c r="A51" s="165">
        <v>45</v>
      </c>
      <c r="B51" s="166" t="s">
        <v>476</v>
      </c>
      <c r="C51" s="166" t="s">
        <v>477</v>
      </c>
      <c r="D51" s="166" t="s">
        <v>34</v>
      </c>
      <c r="E51" s="167">
        <v>1151</v>
      </c>
      <c r="F51" s="168">
        <v>17.727126500000001</v>
      </c>
      <c r="G51" s="169">
        <v>4.9284899999999998E-3</v>
      </c>
      <c r="H51" s="12"/>
      <c r="J51" s="14"/>
    </row>
    <row r="52" spans="1:10" x14ac:dyDescent="0.2">
      <c r="A52" s="165">
        <v>46</v>
      </c>
      <c r="B52" s="166" t="s">
        <v>478</v>
      </c>
      <c r="C52" s="166" t="s">
        <v>479</v>
      </c>
      <c r="D52" s="166" t="s">
        <v>250</v>
      </c>
      <c r="E52" s="167">
        <v>4790</v>
      </c>
      <c r="F52" s="168">
        <v>15.632165000000001</v>
      </c>
      <c r="G52" s="169">
        <v>4.3460499999999997E-3</v>
      </c>
      <c r="H52" s="12"/>
      <c r="J52" s="14"/>
    </row>
    <row r="53" spans="1:10" x14ac:dyDescent="0.2">
      <c r="A53" s="165">
        <v>47</v>
      </c>
      <c r="B53" s="166" t="s">
        <v>480</v>
      </c>
      <c r="C53" s="166" t="s">
        <v>481</v>
      </c>
      <c r="D53" s="166" t="s">
        <v>400</v>
      </c>
      <c r="E53" s="167">
        <v>1246</v>
      </c>
      <c r="F53" s="168">
        <v>11.392801</v>
      </c>
      <c r="G53" s="169">
        <v>3.1674199999999998E-3</v>
      </c>
      <c r="H53" s="12"/>
      <c r="J53" s="14"/>
    </row>
    <row r="54" spans="1:10" x14ac:dyDescent="0.2">
      <c r="A54" s="163"/>
      <c r="B54" s="163"/>
      <c r="C54" s="164" t="s">
        <v>150</v>
      </c>
      <c r="D54" s="163"/>
      <c r="E54" s="163" t="s">
        <v>151</v>
      </c>
      <c r="F54" s="170">
        <v>3438.7058685000002</v>
      </c>
      <c r="G54" s="171">
        <v>0.95602830999999999</v>
      </c>
      <c r="H54" s="12"/>
      <c r="J54" s="14"/>
    </row>
    <row r="55" spans="1:10" x14ac:dyDescent="0.2">
      <c r="A55" s="163"/>
      <c r="B55" s="163"/>
      <c r="C55" s="172"/>
      <c r="D55" s="163"/>
      <c r="E55" s="163"/>
      <c r="F55" s="173"/>
      <c r="G55" s="173"/>
      <c r="H55" s="12"/>
      <c r="J55" s="14"/>
    </row>
    <row r="56" spans="1:10" x14ac:dyDescent="0.2">
      <c r="A56" s="163"/>
      <c r="B56" s="163"/>
      <c r="C56" s="164" t="s">
        <v>152</v>
      </c>
      <c r="D56" s="163"/>
      <c r="E56" s="163"/>
      <c r="F56" s="163"/>
      <c r="G56" s="163"/>
      <c r="H56" s="12"/>
      <c r="J56" s="14"/>
    </row>
    <row r="57" spans="1:10" x14ac:dyDescent="0.2">
      <c r="A57" s="163"/>
      <c r="B57" s="163"/>
      <c r="C57" s="164" t="s">
        <v>150</v>
      </c>
      <c r="D57" s="163"/>
      <c r="E57" s="163" t="s">
        <v>151</v>
      </c>
      <c r="F57" s="174" t="s">
        <v>153</v>
      </c>
      <c r="G57" s="171">
        <v>0</v>
      </c>
      <c r="H57" s="12"/>
      <c r="J57" s="14"/>
    </row>
    <row r="58" spans="1:10" x14ac:dyDescent="0.2">
      <c r="A58" s="163"/>
      <c r="B58" s="163"/>
      <c r="C58" s="172"/>
      <c r="D58" s="163"/>
      <c r="E58" s="163"/>
      <c r="F58" s="173"/>
      <c r="G58" s="173"/>
      <c r="H58" s="12"/>
      <c r="J58" s="14"/>
    </row>
    <row r="59" spans="1:10" x14ac:dyDescent="0.2">
      <c r="A59" s="163"/>
      <c r="B59" s="163"/>
      <c r="C59" s="164" t="s">
        <v>154</v>
      </c>
      <c r="D59" s="163"/>
      <c r="E59" s="163"/>
      <c r="F59" s="163"/>
      <c r="G59" s="163"/>
      <c r="H59" s="12"/>
      <c r="J59" s="14"/>
    </row>
    <row r="60" spans="1:10" x14ac:dyDescent="0.2">
      <c r="A60" s="163"/>
      <c r="B60" s="163"/>
      <c r="C60" s="164" t="s">
        <v>150</v>
      </c>
      <c r="D60" s="163"/>
      <c r="E60" s="163" t="s">
        <v>151</v>
      </c>
      <c r="F60" s="174" t="s">
        <v>153</v>
      </c>
      <c r="G60" s="171">
        <v>0</v>
      </c>
      <c r="H60" s="12"/>
      <c r="J60" s="14"/>
    </row>
    <row r="61" spans="1:10" x14ac:dyDescent="0.2">
      <c r="A61" s="163"/>
      <c r="B61" s="163"/>
      <c r="C61" s="172"/>
      <c r="D61" s="163"/>
      <c r="E61" s="163"/>
      <c r="F61" s="173"/>
      <c r="G61" s="173"/>
      <c r="H61" s="12"/>
      <c r="J61" s="14"/>
    </row>
    <row r="62" spans="1:10" x14ac:dyDescent="0.2">
      <c r="A62" s="163"/>
      <c r="B62" s="163"/>
      <c r="C62" s="164" t="s">
        <v>155</v>
      </c>
      <c r="D62" s="163"/>
      <c r="E62" s="163"/>
      <c r="F62" s="163"/>
      <c r="G62" s="163"/>
      <c r="H62" s="12"/>
      <c r="J62" s="14"/>
    </row>
    <row r="63" spans="1:10" ht="25.5" x14ac:dyDescent="0.2">
      <c r="A63" s="165">
        <v>1</v>
      </c>
      <c r="B63" s="166" t="s">
        <v>333</v>
      </c>
      <c r="C63" s="166" t="s">
        <v>1183</v>
      </c>
      <c r="D63" s="166" t="s">
        <v>34</v>
      </c>
      <c r="E63" s="167">
        <v>133</v>
      </c>
      <c r="F63" s="168">
        <v>1.3302527E-2</v>
      </c>
      <c r="G63" s="175" t="s">
        <v>149</v>
      </c>
      <c r="H63" s="12"/>
      <c r="J63" s="14"/>
    </row>
    <row r="64" spans="1:10" x14ac:dyDescent="0.2">
      <c r="A64" s="163"/>
      <c r="B64" s="163"/>
      <c r="C64" s="164" t="s">
        <v>150</v>
      </c>
      <c r="D64" s="163"/>
      <c r="E64" s="163" t="s">
        <v>151</v>
      </c>
      <c r="F64" s="170">
        <v>1.3302527E-2</v>
      </c>
      <c r="G64" s="171">
        <v>3.7000000000000002E-6</v>
      </c>
      <c r="H64" s="12"/>
      <c r="J64" s="14"/>
    </row>
    <row r="65" spans="1:10" x14ac:dyDescent="0.2">
      <c r="A65" s="163"/>
      <c r="B65" s="163"/>
      <c r="C65" s="172"/>
      <c r="D65" s="163"/>
      <c r="E65" s="163"/>
      <c r="F65" s="173"/>
      <c r="G65" s="173"/>
      <c r="H65" s="12"/>
      <c r="J65" s="14"/>
    </row>
    <row r="66" spans="1:10" x14ac:dyDescent="0.2">
      <c r="A66" s="163"/>
      <c r="B66" s="163"/>
      <c r="C66" s="164" t="s">
        <v>156</v>
      </c>
      <c r="D66" s="163"/>
      <c r="E66" s="163"/>
      <c r="F66" s="173"/>
      <c r="G66" s="173"/>
      <c r="H66" s="12"/>
      <c r="J66" s="14"/>
    </row>
    <row r="67" spans="1:10" x14ac:dyDescent="0.2">
      <c r="A67" s="163"/>
      <c r="B67" s="163"/>
      <c r="C67" s="164" t="s">
        <v>150</v>
      </c>
      <c r="D67" s="163"/>
      <c r="E67" s="163" t="s">
        <v>151</v>
      </c>
      <c r="F67" s="174" t="s">
        <v>153</v>
      </c>
      <c r="G67" s="171">
        <v>0</v>
      </c>
      <c r="H67" s="12"/>
      <c r="J67" s="14"/>
    </row>
    <row r="68" spans="1:10" x14ac:dyDescent="0.2">
      <c r="A68" s="163"/>
      <c r="B68" s="163"/>
      <c r="C68" s="172"/>
      <c r="D68" s="163"/>
      <c r="E68" s="163"/>
      <c r="F68" s="173"/>
      <c r="G68" s="173"/>
      <c r="H68" s="12"/>
      <c r="J68" s="14"/>
    </row>
    <row r="69" spans="1:10" x14ac:dyDescent="0.2">
      <c r="A69" s="163"/>
      <c r="B69" s="163"/>
      <c r="C69" s="164" t="s">
        <v>157</v>
      </c>
      <c r="D69" s="163"/>
      <c r="E69" s="163"/>
      <c r="F69" s="173"/>
      <c r="G69" s="173"/>
      <c r="H69" s="12"/>
      <c r="J69" s="14"/>
    </row>
    <row r="70" spans="1:10" x14ac:dyDescent="0.2">
      <c r="A70" s="163"/>
      <c r="B70" s="163"/>
      <c r="C70" s="164" t="s">
        <v>150</v>
      </c>
      <c r="D70" s="163"/>
      <c r="E70" s="163" t="s">
        <v>151</v>
      </c>
      <c r="F70" s="174" t="s">
        <v>153</v>
      </c>
      <c r="G70" s="171">
        <v>0</v>
      </c>
      <c r="H70" s="12"/>
      <c r="J70" s="14"/>
    </row>
    <row r="71" spans="1:10" x14ac:dyDescent="0.2">
      <c r="A71" s="163"/>
      <c r="B71" s="163"/>
      <c r="C71" s="172"/>
      <c r="D71" s="163"/>
      <c r="E71" s="163"/>
      <c r="F71" s="173"/>
      <c r="G71" s="173"/>
      <c r="H71" s="12"/>
      <c r="J71" s="14"/>
    </row>
    <row r="72" spans="1:10" x14ac:dyDescent="0.2">
      <c r="A72" s="163"/>
      <c r="B72" s="163"/>
      <c r="C72" s="164" t="s">
        <v>158</v>
      </c>
      <c r="D72" s="163"/>
      <c r="E72" s="163"/>
      <c r="F72" s="170">
        <v>3438.7191710269999</v>
      </c>
      <c r="G72" s="171">
        <v>0.95603201000000004</v>
      </c>
      <c r="H72" s="12"/>
      <c r="J72" s="14"/>
    </row>
    <row r="73" spans="1:10" x14ac:dyDescent="0.2">
      <c r="A73" s="163"/>
      <c r="B73" s="163"/>
      <c r="C73" s="172"/>
      <c r="D73" s="163"/>
      <c r="E73" s="163"/>
      <c r="F73" s="173"/>
      <c r="G73" s="173"/>
      <c r="H73" s="12"/>
      <c r="J73" s="14"/>
    </row>
    <row r="74" spans="1:10" x14ac:dyDescent="0.2">
      <c r="A74" s="163"/>
      <c r="B74" s="163"/>
      <c r="C74" s="164" t="s">
        <v>159</v>
      </c>
      <c r="D74" s="163"/>
      <c r="E74" s="163"/>
      <c r="F74" s="173"/>
      <c r="G74" s="173"/>
      <c r="H74" s="12"/>
      <c r="J74" s="14"/>
    </row>
    <row r="75" spans="1:10" x14ac:dyDescent="0.2">
      <c r="A75" s="163"/>
      <c r="B75" s="163"/>
      <c r="C75" s="164" t="s">
        <v>8</v>
      </c>
      <c r="D75" s="163"/>
      <c r="E75" s="163"/>
      <c r="F75" s="173"/>
      <c r="G75" s="173"/>
      <c r="H75" s="12"/>
      <c r="J75" s="14"/>
    </row>
    <row r="76" spans="1:10" x14ac:dyDescent="0.2">
      <c r="A76" s="163"/>
      <c r="B76" s="163"/>
      <c r="C76" s="164" t="s">
        <v>150</v>
      </c>
      <c r="D76" s="163"/>
      <c r="E76" s="163" t="s">
        <v>151</v>
      </c>
      <c r="F76" s="174" t="s">
        <v>153</v>
      </c>
      <c r="G76" s="171">
        <v>0</v>
      </c>
      <c r="H76" s="12"/>
      <c r="J76" s="14"/>
    </row>
    <row r="77" spans="1:10" x14ac:dyDescent="0.2">
      <c r="A77" s="163"/>
      <c r="B77" s="163"/>
      <c r="C77" s="172"/>
      <c r="D77" s="163"/>
      <c r="E77" s="163"/>
      <c r="F77" s="173"/>
      <c r="G77" s="173"/>
      <c r="H77" s="12"/>
      <c r="J77" s="14"/>
    </row>
    <row r="78" spans="1:10" x14ac:dyDescent="0.2">
      <c r="A78" s="163"/>
      <c r="B78" s="163"/>
      <c r="C78" s="164" t="s">
        <v>160</v>
      </c>
      <c r="D78" s="163"/>
      <c r="E78" s="163"/>
      <c r="F78" s="163"/>
      <c r="G78" s="163"/>
      <c r="H78" s="12"/>
      <c r="J78" s="14"/>
    </row>
    <row r="79" spans="1:10" x14ac:dyDescent="0.2">
      <c r="A79" s="163"/>
      <c r="B79" s="163"/>
      <c r="C79" s="164" t="s">
        <v>150</v>
      </c>
      <c r="D79" s="163"/>
      <c r="E79" s="163" t="s">
        <v>151</v>
      </c>
      <c r="F79" s="174" t="s">
        <v>153</v>
      </c>
      <c r="G79" s="171">
        <v>0</v>
      </c>
      <c r="H79" s="12"/>
      <c r="J79" s="14"/>
    </row>
    <row r="80" spans="1:10" x14ac:dyDescent="0.2">
      <c r="A80" s="163"/>
      <c r="B80" s="163"/>
      <c r="C80" s="172"/>
      <c r="D80" s="163"/>
      <c r="E80" s="163"/>
      <c r="F80" s="173"/>
      <c r="G80" s="173"/>
      <c r="H80" s="12"/>
      <c r="J80" s="14"/>
    </row>
    <row r="81" spans="1:10" x14ac:dyDescent="0.2">
      <c r="A81" s="163"/>
      <c r="B81" s="163"/>
      <c r="C81" s="164" t="s">
        <v>161</v>
      </c>
      <c r="D81" s="163"/>
      <c r="E81" s="163"/>
      <c r="F81" s="163"/>
      <c r="G81" s="163"/>
      <c r="H81" s="12"/>
      <c r="J81" s="14"/>
    </row>
    <row r="82" spans="1:10" x14ac:dyDescent="0.2">
      <c r="A82" s="163"/>
      <c r="B82" s="163"/>
      <c r="C82" s="164" t="s">
        <v>150</v>
      </c>
      <c r="D82" s="163"/>
      <c r="E82" s="163" t="s">
        <v>151</v>
      </c>
      <c r="F82" s="174" t="s">
        <v>153</v>
      </c>
      <c r="G82" s="171">
        <v>0</v>
      </c>
      <c r="H82" s="12"/>
      <c r="J82" s="14"/>
    </row>
    <row r="83" spans="1:10" x14ac:dyDescent="0.2">
      <c r="A83" s="163"/>
      <c r="B83" s="163"/>
      <c r="C83" s="172"/>
      <c r="D83" s="163"/>
      <c r="E83" s="163"/>
      <c r="F83" s="173"/>
      <c r="G83" s="173"/>
      <c r="H83" s="12"/>
      <c r="J83" s="14"/>
    </row>
    <row r="84" spans="1:10" x14ac:dyDescent="0.2">
      <c r="A84" s="163"/>
      <c r="B84" s="163"/>
      <c r="C84" s="164" t="s">
        <v>162</v>
      </c>
      <c r="D84" s="163"/>
      <c r="E84" s="163"/>
      <c r="F84" s="173"/>
      <c r="G84" s="173"/>
      <c r="H84" s="12"/>
      <c r="J84" s="14"/>
    </row>
    <row r="85" spans="1:10" x14ac:dyDescent="0.2">
      <c r="A85" s="163"/>
      <c r="B85" s="163"/>
      <c r="C85" s="164" t="s">
        <v>150</v>
      </c>
      <c r="D85" s="163"/>
      <c r="E85" s="163" t="s">
        <v>151</v>
      </c>
      <c r="F85" s="174" t="s">
        <v>153</v>
      </c>
      <c r="G85" s="171">
        <v>0</v>
      </c>
      <c r="H85" s="12"/>
      <c r="J85" s="14"/>
    </row>
    <row r="86" spans="1:10" x14ac:dyDescent="0.2">
      <c r="A86" s="163"/>
      <c r="B86" s="163"/>
      <c r="C86" s="172"/>
      <c r="D86" s="163"/>
      <c r="E86" s="163"/>
      <c r="F86" s="173"/>
      <c r="G86" s="173"/>
      <c r="H86" s="12"/>
      <c r="J86" s="14"/>
    </row>
    <row r="87" spans="1:10" x14ac:dyDescent="0.2">
      <c r="A87" s="163"/>
      <c r="B87" s="163"/>
      <c r="C87" s="164" t="s">
        <v>163</v>
      </c>
      <c r="D87" s="163"/>
      <c r="E87" s="163"/>
      <c r="F87" s="170">
        <v>0</v>
      </c>
      <c r="G87" s="171">
        <v>0</v>
      </c>
      <c r="H87" s="12"/>
      <c r="J87" s="14"/>
    </row>
    <row r="88" spans="1:10" x14ac:dyDescent="0.2">
      <c r="A88" s="163"/>
      <c r="B88" s="163"/>
      <c r="C88" s="172"/>
      <c r="D88" s="163"/>
      <c r="E88" s="163"/>
      <c r="F88" s="173"/>
      <c r="G88" s="173"/>
      <c r="H88" s="12"/>
      <c r="J88" s="14"/>
    </row>
    <row r="89" spans="1:10" x14ac:dyDescent="0.2">
      <c r="A89" s="163"/>
      <c r="B89" s="163"/>
      <c r="C89" s="164" t="s">
        <v>164</v>
      </c>
      <c r="D89" s="163"/>
      <c r="E89" s="163"/>
      <c r="F89" s="173"/>
      <c r="G89" s="173"/>
      <c r="H89" s="12"/>
      <c r="J89" s="14"/>
    </row>
    <row r="90" spans="1:10" x14ac:dyDescent="0.2">
      <c r="A90" s="163"/>
      <c r="B90" s="163"/>
      <c r="C90" s="164" t="s">
        <v>165</v>
      </c>
      <c r="D90" s="163"/>
      <c r="E90" s="163"/>
      <c r="F90" s="173"/>
      <c r="G90" s="173"/>
      <c r="H90" s="12"/>
      <c r="J90" s="14"/>
    </row>
    <row r="91" spans="1:10" x14ac:dyDescent="0.2">
      <c r="A91" s="163"/>
      <c r="B91" s="163"/>
      <c r="C91" s="164" t="s">
        <v>150</v>
      </c>
      <c r="D91" s="163"/>
      <c r="E91" s="163" t="s">
        <v>151</v>
      </c>
      <c r="F91" s="174" t="s">
        <v>153</v>
      </c>
      <c r="G91" s="171">
        <v>0</v>
      </c>
      <c r="H91" s="12"/>
      <c r="J91" s="14"/>
    </row>
    <row r="92" spans="1:10" x14ac:dyDescent="0.2">
      <c r="A92" s="163"/>
      <c r="B92" s="163"/>
      <c r="C92" s="172"/>
      <c r="D92" s="163"/>
      <c r="E92" s="163"/>
      <c r="F92" s="173"/>
      <c r="G92" s="173"/>
      <c r="H92" s="12"/>
      <c r="J92" s="14"/>
    </row>
    <row r="93" spans="1:10" x14ac:dyDescent="0.2">
      <c r="A93" s="163"/>
      <c r="B93" s="163"/>
      <c r="C93" s="164" t="s">
        <v>166</v>
      </c>
      <c r="D93" s="163"/>
      <c r="E93" s="163"/>
      <c r="F93" s="173"/>
      <c r="G93" s="173"/>
      <c r="H93" s="12"/>
      <c r="J93" s="14"/>
    </row>
    <row r="94" spans="1:10" x14ac:dyDescent="0.2">
      <c r="A94" s="163"/>
      <c r="B94" s="163"/>
      <c r="C94" s="164" t="s">
        <v>150</v>
      </c>
      <c r="D94" s="163"/>
      <c r="E94" s="163" t="s">
        <v>151</v>
      </c>
      <c r="F94" s="174" t="s">
        <v>153</v>
      </c>
      <c r="G94" s="171">
        <v>0</v>
      </c>
      <c r="H94" s="12"/>
      <c r="J94" s="14"/>
    </row>
    <row r="95" spans="1:10" x14ac:dyDescent="0.2">
      <c r="A95" s="163"/>
      <c r="B95" s="163"/>
      <c r="C95" s="172"/>
      <c r="D95" s="163"/>
      <c r="E95" s="163"/>
      <c r="F95" s="173"/>
      <c r="G95" s="173"/>
      <c r="H95" s="12"/>
      <c r="J95" s="14"/>
    </row>
    <row r="96" spans="1:10" x14ac:dyDescent="0.2">
      <c r="A96" s="163"/>
      <c r="B96" s="163"/>
      <c r="C96" s="164" t="s">
        <v>167</v>
      </c>
      <c r="D96" s="163"/>
      <c r="E96" s="163"/>
      <c r="F96" s="173"/>
      <c r="G96" s="173"/>
      <c r="H96" s="12"/>
      <c r="J96" s="14"/>
    </row>
    <row r="97" spans="1:10" x14ac:dyDescent="0.2">
      <c r="A97" s="163"/>
      <c r="B97" s="163"/>
      <c r="C97" s="164" t="s">
        <v>150</v>
      </c>
      <c r="D97" s="163"/>
      <c r="E97" s="163" t="s">
        <v>151</v>
      </c>
      <c r="F97" s="174" t="s">
        <v>153</v>
      </c>
      <c r="G97" s="171">
        <v>0</v>
      </c>
      <c r="H97" s="12"/>
      <c r="J97" s="14"/>
    </row>
    <row r="98" spans="1:10" x14ac:dyDescent="0.2">
      <c r="A98" s="163"/>
      <c r="B98" s="163"/>
      <c r="C98" s="172"/>
      <c r="D98" s="163"/>
      <c r="E98" s="163"/>
      <c r="F98" s="173"/>
      <c r="G98" s="173"/>
      <c r="H98" s="12"/>
      <c r="J98" s="14"/>
    </row>
    <row r="99" spans="1:10" x14ac:dyDescent="0.2">
      <c r="A99" s="163"/>
      <c r="B99" s="163"/>
      <c r="C99" s="164" t="s">
        <v>168</v>
      </c>
      <c r="D99" s="163"/>
      <c r="E99" s="163"/>
      <c r="F99" s="173"/>
      <c r="G99" s="173"/>
      <c r="H99" s="12"/>
      <c r="J99" s="14"/>
    </row>
    <row r="100" spans="1:10" x14ac:dyDescent="0.2">
      <c r="A100" s="165">
        <v>1</v>
      </c>
      <c r="B100" s="166"/>
      <c r="C100" s="166" t="s">
        <v>169</v>
      </c>
      <c r="D100" s="166"/>
      <c r="E100" s="175"/>
      <c r="F100" s="168">
        <v>158.76254890000001</v>
      </c>
      <c r="G100" s="169">
        <v>4.4139129999999999E-2</v>
      </c>
      <c r="H100" s="176">
        <v>6.6416448321270405</v>
      </c>
      <c r="J100" s="14"/>
    </row>
    <row r="101" spans="1:10" x14ac:dyDescent="0.2">
      <c r="A101" s="163"/>
      <c r="B101" s="163"/>
      <c r="C101" s="164" t="s">
        <v>150</v>
      </c>
      <c r="D101" s="163"/>
      <c r="E101" s="163" t="s">
        <v>151</v>
      </c>
      <c r="F101" s="170">
        <v>158.76254890000001</v>
      </c>
      <c r="G101" s="171">
        <v>4.4139129999999999E-2</v>
      </c>
      <c r="H101" s="12"/>
      <c r="J101" s="14"/>
    </row>
    <row r="102" spans="1:10" x14ac:dyDescent="0.2">
      <c r="A102" s="163"/>
      <c r="B102" s="163"/>
      <c r="C102" s="172"/>
      <c r="D102" s="163"/>
      <c r="E102" s="163"/>
      <c r="F102" s="173"/>
      <c r="G102" s="173"/>
      <c r="H102" s="12"/>
      <c r="J102" s="14"/>
    </row>
    <row r="103" spans="1:10" x14ac:dyDescent="0.2">
      <c r="A103" s="163"/>
      <c r="B103" s="163"/>
      <c r="C103" s="164" t="s">
        <v>170</v>
      </c>
      <c r="D103" s="163"/>
      <c r="E103" s="163"/>
      <c r="F103" s="170">
        <v>158.76254890000001</v>
      </c>
      <c r="G103" s="171">
        <v>4.4139129999999999E-2</v>
      </c>
      <c r="H103" s="12"/>
      <c r="J103" s="14"/>
    </row>
    <row r="104" spans="1:10" x14ac:dyDescent="0.2">
      <c r="A104" s="163"/>
      <c r="B104" s="163"/>
      <c r="C104" s="173"/>
      <c r="D104" s="163"/>
      <c r="E104" s="163"/>
      <c r="F104" s="163"/>
      <c r="G104" s="163"/>
      <c r="H104" s="12"/>
      <c r="J104" s="14"/>
    </row>
    <row r="105" spans="1:10" x14ac:dyDescent="0.2">
      <c r="A105" s="163"/>
      <c r="B105" s="163"/>
      <c r="C105" s="164" t="s">
        <v>171</v>
      </c>
      <c r="D105" s="163"/>
      <c r="E105" s="163"/>
      <c r="F105" s="163"/>
      <c r="G105" s="163"/>
      <c r="H105" s="12"/>
      <c r="J105" s="14"/>
    </row>
    <row r="106" spans="1:10" x14ac:dyDescent="0.2">
      <c r="A106" s="163"/>
      <c r="B106" s="163"/>
      <c r="C106" s="164" t="s">
        <v>172</v>
      </c>
      <c r="D106" s="163"/>
      <c r="E106" s="163"/>
      <c r="F106" s="163"/>
      <c r="G106" s="163"/>
      <c r="H106" s="12"/>
      <c r="J106" s="14"/>
    </row>
    <row r="107" spans="1:10" x14ac:dyDescent="0.2">
      <c r="A107" s="163"/>
      <c r="B107" s="163"/>
      <c r="C107" s="164" t="s">
        <v>150</v>
      </c>
      <c r="D107" s="163"/>
      <c r="E107" s="163" t="s">
        <v>151</v>
      </c>
      <c r="F107" s="174" t="s">
        <v>153</v>
      </c>
      <c r="G107" s="171">
        <v>0</v>
      </c>
      <c r="H107" s="12"/>
      <c r="J107" s="14"/>
    </row>
    <row r="108" spans="1:10" x14ac:dyDescent="0.2">
      <c r="A108" s="163"/>
      <c r="B108" s="163"/>
      <c r="C108" s="172"/>
      <c r="D108" s="163"/>
      <c r="E108" s="163"/>
      <c r="F108" s="173"/>
      <c r="G108" s="173"/>
      <c r="H108" s="12"/>
      <c r="J108" s="14"/>
    </row>
    <row r="109" spans="1:10" x14ac:dyDescent="0.2">
      <c r="A109" s="163"/>
      <c r="B109" s="163"/>
      <c r="C109" s="164" t="s">
        <v>175</v>
      </c>
      <c r="D109" s="163"/>
      <c r="E109" s="163"/>
      <c r="F109" s="163"/>
      <c r="G109" s="163"/>
      <c r="H109" s="12"/>
      <c r="J109" s="14"/>
    </row>
    <row r="110" spans="1:10" x14ac:dyDescent="0.2">
      <c r="A110" s="163"/>
      <c r="B110" s="163"/>
      <c r="C110" s="164" t="s">
        <v>176</v>
      </c>
      <c r="D110" s="163"/>
      <c r="E110" s="163"/>
      <c r="F110" s="163"/>
      <c r="G110" s="163"/>
      <c r="H110" s="12"/>
      <c r="J110" s="14"/>
    </row>
    <row r="111" spans="1:10" x14ac:dyDescent="0.2">
      <c r="A111" s="163"/>
      <c r="B111" s="163"/>
      <c r="C111" s="164" t="s">
        <v>150</v>
      </c>
      <c r="D111" s="163"/>
      <c r="E111" s="163" t="s">
        <v>151</v>
      </c>
      <c r="F111" s="174" t="s">
        <v>153</v>
      </c>
      <c r="G111" s="171">
        <v>0</v>
      </c>
      <c r="H111" s="12"/>
      <c r="J111" s="14"/>
    </row>
    <row r="112" spans="1:10" x14ac:dyDescent="0.2">
      <c r="A112" s="163"/>
      <c r="B112" s="163"/>
      <c r="C112" s="172"/>
      <c r="D112" s="163"/>
      <c r="E112" s="163"/>
      <c r="F112" s="173"/>
      <c r="G112" s="173"/>
      <c r="H112" s="12"/>
      <c r="J112" s="14"/>
    </row>
    <row r="113" spans="1:17" ht="25.5" x14ac:dyDescent="0.2">
      <c r="A113" s="163"/>
      <c r="B113" s="163"/>
      <c r="C113" s="164" t="s">
        <v>177</v>
      </c>
      <c r="D113" s="163"/>
      <c r="E113" s="163"/>
      <c r="F113" s="173"/>
      <c r="G113" s="173"/>
      <c r="H113" s="12"/>
      <c r="J113" s="14"/>
    </row>
    <row r="114" spans="1:17" x14ac:dyDescent="0.2">
      <c r="A114" s="163"/>
      <c r="B114" s="163"/>
      <c r="C114" s="164" t="s">
        <v>150</v>
      </c>
      <c r="D114" s="163"/>
      <c r="E114" s="163" t="s">
        <v>151</v>
      </c>
      <c r="F114" s="174" t="s">
        <v>153</v>
      </c>
      <c r="G114" s="171">
        <v>0</v>
      </c>
      <c r="H114" s="12"/>
      <c r="J114" s="14"/>
    </row>
    <row r="115" spans="1:17" x14ac:dyDescent="0.2">
      <c r="A115" s="163"/>
      <c r="B115" s="166"/>
      <c r="C115" s="166"/>
      <c r="D115" s="164"/>
      <c r="E115" s="163"/>
      <c r="F115" s="166"/>
      <c r="G115" s="175"/>
      <c r="H115" s="12"/>
      <c r="J115" s="14"/>
    </row>
    <row r="116" spans="1:17" x14ac:dyDescent="0.2">
      <c r="A116" s="175"/>
      <c r="B116" s="166"/>
      <c r="C116" s="166" t="s">
        <v>178</v>
      </c>
      <c r="D116" s="166"/>
      <c r="E116" s="175"/>
      <c r="F116" s="168">
        <v>-0.61558433000000001</v>
      </c>
      <c r="G116" s="169">
        <v>-1.7115000000000001E-4</v>
      </c>
      <c r="H116" s="12"/>
      <c r="J116" s="14"/>
    </row>
    <row r="117" spans="1:17" x14ac:dyDescent="0.2">
      <c r="A117" s="172"/>
      <c r="B117" s="172"/>
      <c r="C117" s="164" t="s">
        <v>179</v>
      </c>
      <c r="D117" s="173"/>
      <c r="E117" s="173"/>
      <c r="F117" s="170">
        <v>3596.8661355969998</v>
      </c>
      <c r="G117" s="178">
        <v>0.99999998999999995</v>
      </c>
      <c r="H117" s="12"/>
      <c r="J117" s="14"/>
    </row>
    <row r="118" spans="1:17" x14ac:dyDescent="0.2">
      <c r="A118" s="13"/>
      <c r="B118" s="13"/>
      <c r="C118" s="13"/>
      <c r="D118" s="179"/>
      <c r="E118" s="179"/>
      <c r="F118" s="179"/>
      <c r="G118" s="179"/>
      <c r="J118" s="14"/>
    </row>
    <row r="119" spans="1:17" ht="12.75" customHeight="1" x14ac:dyDescent="0.2">
      <c r="A119" s="13"/>
      <c r="B119" s="270" t="s">
        <v>869</v>
      </c>
      <c r="C119" s="270"/>
      <c r="D119" s="270"/>
      <c r="E119" s="270"/>
      <c r="F119" s="270"/>
      <c r="G119" s="270"/>
      <c r="H119" s="270"/>
      <c r="J119" s="14"/>
    </row>
    <row r="120" spans="1:17" ht="14.1" customHeight="1" x14ac:dyDescent="0.2">
      <c r="A120" s="13"/>
      <c r="B120" s="270" t="s">
        <v>870</v>
      </c>
      <c r="C120" s="270"/>
      <c r="D120" s="270"/>
      <c r="E120" s="270"/>
      <c r="F120" s="270"/>
      <c r="G120" s="270"/>
      <c r="H120" s="270"/>
      <c r="J120" s="14"/>
    </row>
    <row r="121" spans="1:17" ht="17.100000000000001" customHeight="1" x14ac:dyDescent="0.2">
      <c r="A121" s="13"/>
      <c r="B121" s="270" t="s">
        <v>871</v>
      </c>
      <c r="C121" s="270"/>
      <c r="D121" s="270"/>
      <c r="E121" s="270"/>
      <c r="F121" s="270"/>
      <c r="G121" s="270"/>
      <c r="H121" s="270"/>
      <c r="J121" s="14"/>
    </row>
    <row r="122" spans="1:17" s="16" customFormat="1" ht="66.75" customHeight="1" x14ac:dyDescent="0.25">
      <c r="A122" s="15"/>
      <c r="B122" s="271" t="s">
        <v>872</v>
      </c>
      <c r="C122" s="271"/>
      <c r="D122" s="271"/>
      <c r="E122" s="271"/>
      <c r="F122" s="271"/>
      <c r="G122" s="271"/>
      <c r="H122" s="271"/>
      <c r="I122"/>
      <c r="J122" s="14"/>
      <c r="K122"/>
      <c r="L122"/>
      <c r="M122"/>
      <c r="N122"/>
      <c r="O122"/>
      <c r="P122"/>
      <c r="Q122"/>
    </row>
    <row r="123" spans="1:17" ht="12.75" customHeight="1" x14ac:dyDescent="0.2">
      <c r="A123" s="13"/>
      <c r="B123" s="270" t="s">
        <v>873</v>
      </c>
      <c r="C123" s="270"/>
      <c r="D123" s="270"/>
      <c r="E123" s="270"/>
      <c r="F123" s="270"/>
      <c r="G123" s="270"/>
      <c r="H123" s="270"/>
      <c r="J123" s="14"/>
    </row>
    <row r="124" spans="1:17" x14ac:dyDescent="0.2">
      <c r="A124" s="13"/>
      <c r="B124" s="13"/>
      <c r="C124" s="13"/>
      <c r="D124" s="179"/>
      <c r="E124" s="179"/>
      <c r="F124" s="179"/>
      <c r="G124" s="179"/>
      <c r="J124" s="14"/>
    </row>
    <row r="125" spans="1:17" x14ac:dyDescent="0.2">
      <c r="A125" s="13"/>
      <c r="B125" s="279" t="s">
        <v>180</v>
      </c>
      <c r="C125" s="280"/>
      <c r="D125" s="281"/>
      <c r="E125" s="188"/>
      <c r="F125" s="179"/>
      <c r="G125" s="179"/>
      <c r="J125" s="14"/>
    </row>
    <row r="126" spans="1:17" ht="12.75" customHeight="1" x14ac:dyDescent="0.2">
      <c r="A126" s="13"/>
      <c r="B126" s="265" t="s">
        <v>181</v>
      </c>
      <c r="C126" s="266"/>
      <c r="D126" s="180" t="s">
        <v>182</v>
      </c>
      <c r="E126" s="188"/>
      <c r="F126" s="179"/>
      <c r="G126" s="179"/>
      <c r="J126" s="14"/>
    </row>
    <row r="127" spans="1:17" ht="12.75" customHeight="1" x14ac:dyDescent="0.2">
      <c r="A127" s="13"/>
      <c r="B127" s="265" t="s">
        <v>951</v>
      </c>
      <c r="C127" s="266"/>
      <c r="D127" s="180" t="str">
        <f>"Rs. "&amp;TEXT(F64,"0.00")&amp;" lacs/ #"</f>
        <v>Rs. 0.01 lacs/ #</v>
      </c>
      <c r="E127" s="188"/>
      <c r="F127" s="179"/>
      <c r="G127" s="179"/>
      <c r="J127" s="14"/>
    </row>
    <row r="128" spans="1:17" x14ac:dyDescent="0.2">
      <c r="A128" s="13"/>
      <c r="B128" s="265" t="s">
        <v>184</v>
      </c>
      <c r="C128" s="266"/>
      <c r="D128" s="181" t="s">
        <v>151</v>
      </c>
      <c r="E128" s="188"/>
      <c r="F128" s="179"/>
      <c r="G128" s="179"/>
      <c r="J128" s="14"/>
    </row>
    <row r="129" spans="1:10" x14ac:dyDescent="0.2">
      <c r="A129" s="17"/>
      <c r="B129" s="18" t="s">
        <v>151</v>
      </c>
      <c r="C129" s="18" t="s">
        <v>874</v>
      </c>
      <c r="D129" s="18" t="s">
        <v>185</v>
      </c>
      <c r="E129" s="17"/>
      <c r="F129" s="17"/>
      <c r="G129" s="17"/>
      <c r="H129" s="17"/>
      <c r="J129" s="14"/>
    </row>
    <row r="130" spans="1:10" x14ac:dyDescent="0.2">
      <c r="A130" s="17"/>
      <c r="B130" s="182" t="s">
        <v>186</v>
      </c>
      <c r="C130" s="18" t="s">
        <v>187</v>
      </c>
      <c r="D130" s="18" t="s">
        <v>188</v>
      </c>
      <c r="E130" s="17"/>
      <c r="F130" s="17"/>
      <c r="G130" s="17"/>
      <c r="J130" s="14"/>
    </row>
    <row r="131" spans="1:10" x14ac:dyDescent="0.2">
      <c r="A131" s="17"/>
      <c r="B131" s="183" t="s">
        <v>189</v>
      </c>
      <c r="C131" s="184">
        <v>26.180700000000002</v>
      </c>
      <c r="D131" s="184">
        <v>26.2654</v>
      </c>
      <c r="E131" s="17"/>
      <c r="F131" s="159"/>
      <c r="G131" s="189"/>
      <c r="J131" s="14"/>
    </row>
    <row r="132" spans="1:10" x14ac:dyDescent="0.2">
      <c r="A132" s="17"/>
      <c r="B132" s="183" t="s">
        <v>875</v>
      </c>
      <c r="C132" s="184">
        <v>24.923999999999999</v>
      </c>
      <c r="D132" s="184">
        <v>25.0046</v>
      </c>
      <c r="E132" s="17"/>
      <c r="F132" s="159"/>
      <c r="G132" s="189"/>
      <c r="J132" s="14"/>
    </row>
    <row r="133" spans="1:10" x14ac:dyDescent="0.2">
      <c r="A133" s="17"/>
      <c r="B133" s="183" t="s">
        <v>191</v>
      </c>
      <c r="C133" s="184">
        <v>25.433499999999999</v>
      </c>
      <c r="D133" s="184">
        <v>25.5108</v>
      </c>
      <c r="E133" s="17"/>
      <c r="F133" s="159"/>
      <c r="G133" s="189"/>
      <c r="J133" s="14"/>
    </row>
    <row r="134" spans="1:10" x14ac:dyDescent="0.2">
      <c r="A134" s="17"/>
      <c r="B134" s="183" t="s">
        <v>876</v>
      </c>
      <c r="C134" s="184">
        <v>24.178000000000001</v>
      </c>
      <c r="D134" s="184">
        <v>24.2515</v>
      </c>
      <c r="E134" s="17"/>
      <c r="F134" s="159"/>
      <c r="G134" s="189"/>
      <c r="J134" s="14"/>
    </row>
    <row r="135" spans="1:10" x14ac:dyDescent="0.2">
      <c r="A135" s="17"/>
      <c r="B135" s="17"/>
      <c r="C135" s="17"/>
      <c r="D135" s="17"/>
      <c r="E135" s="17"/>
      <c r="F135" s="17"/>
      <c r="G135" s="17"/>
      <c r="J135" s="14"/>
    </row>
    <row r="136" spans="1:10" x14ac:dyDescent="0.2">
      <c r="A136" s="17"/>
      <c r="B136" s="265" t="s">
        <v>877</v>
      </c>
      <c r="C136" s="266"/>
      <c r="D136" s="180" t="s">
        <v>182</v>
      </c>
      <c r="E136" s="17"/>
      <c r="F136" s="17"/>
      <c r="G136" s="17"/>
      <c r="J136" s="14"/>
    </row>
    <row r="137" spans="1:10" x14ac:dyDescent="0.2">
      <c r="A137" s="17"/>
      <c r="B137" s="159"/>
      <c r="C137" s="159"/>
      <c r="D137" s="17"/>
      <c r="E137" s="17"/>
      <c r="F137" s="17"/>
      <c r="G137" s="17"/>
      <c r="J137" s="14"/>
    </row>
    <row r="138" spans="1:10" x14ac:dyDescent="0.2">
      <c r="A138" s="17"/>
      <c r="B138" s="265" t="s">
        <v>194</v>
      </c>
      <c r="C138" s="266"/>
      <c r="D138" s="180" t="s">
        <v>182</v>
      </c>
      <c r="E138" s="190"/>
      <c r="F138" s="17"/>
      <c r="G138" s="17"/>
      <c r="J138" s="14"/>
    </row>
    <row r="139" spans="1:10" x14ac:dyDescent="0.2">
      <c r="A139" s="17"/>
      <c r="B139" s="265" t="s">
        <v>195</v>
      </c>
      <c r="C139" s="266"/>
      <c r="D139" s="180" t="s">
        <v>182</v>
      </c>
      <c r="E139" s="190"/>
      <c r="F139" s="17"/>
      <c r="G139" s="17"/>
      <c r="J139" s="14"/>
    </row>
    <row r="140" spans="1:10" x14ac:dyDescent="0.2">
      <c r="A140" s="17"/>
      <c r="B140" s="265" t="s">
        <v>196</v>
      </c>
      <c r="C140" s="266"/>
      <c r="D140" s="180" t="s">
        <v>182</v>
      </c>
      <c r="E140" s="190"/>
      <c r="F140" s="17"/>
      <c r="G140" s="17"/>
      <c r="J140" s="14"/>
    </row>
    <row r="141" spans="1:10" x14ac:dyDescent="0.2">
      <c r="A141" s="17"/>
      <c r="B141" s="265" t="s">
        <v>197</v>
      </c>
      <c r="C141" s="266"/>
      <c r="D141" s="185">
        <v>0.10507312564610427</v>
      </c>
      <c r="E141" s="17"/>
      <c r="F141" s="159"/>
      <c r="G141" s="189"/>
      <c r="J141" s="14"/>
    </row>
  </sheetData>
  <mergeCells count="17">
    <mergeCell ref="A1:H1"/>
    <mergeCell ref="A2:H2"/>
    <mergeCell ref="A3:H3"/>
    <mergeCell ref="B127:C127"/>
    <mergeCell ref="B128:C128"/>
    <mergeCell ref="B125:D125"/>
    <mergeCell ref="B126:C126"/>
    <mergeCell ref="B119:H119"/>
    <mergeCell ref="B120:H120"/>
    <mergeCell ref="B121:H121"/>
    <mergeCell ref="B122:H122"/>
    <mergeCell ref="B123:H123"/>
    <mergeCell ref="B141:C141"/>
    <mergeCell ref="B136:C136"/>
    <mergeCell ref="B138:C138"/>
    <mergeCell ref="B139:C139"/>
    <mergeCell ref="B140:C140"/>
  </mergeCells>
  <hyperlinks>
    <hyperlink ref="I1" location="Index!B6" display="Index" xr:uid="{E16B9EB2-D7B4-4F82-8E3A-4C5F5C4C78D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58F6B-281D-46F7-8027-D63052232338}">
  <sheetPr>
    <outlinePr summaryBelow="0" summaryRight="0"/>
  </sheetPr>
  <dimension ref="A1:Q141"/>
  <sheetViews>
    <sheetView showGridLines="0" workbookViewId="0">
      <selection activeCell="A4" sqref="A1:H1048576"/>
    </sheetView>
  </sheetViews>
  <sheetFormatPr defaultRowHeight="12.75" x14ac:dyDescent="0.2"/>
  <cols>
    <col min="1" max="1" width="6.85546875" customWidth="1"/>
    <col min="2" max="2" width="20.5703125" customWidth="1"/>
    <col min="3" max="3" width="38.28515625" customWidth="1"/>
    <col min="4" max="4" width="17.85546875" customWidth="1"/>
    <col min="5" max="6" width="19.140625" customWidth="1"/>
    <col min="7" max="7" width="16.42578125" customWidth="1"/>
    <col min="9" max="9" width="5.710937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482</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x14ac:dyDescent="0.2">
      <c r="A6" s="163"/>
      <c r="B6" s="163"/>
      <c r="C6" s="164" t="s">
        <v>8</v>
      </c>
      <c r="D6" s="163"/>
      <c r="E6" s="163"/>
      <c r="F6" s="163"/>
      <c r="G6" s="163"/>
      <c r="H6" s="12"/>
      <c r="J6" s="14"/>
    </row>
    <row r="7" spans="1:10" x14ac:dyDescent="0.2">
      <c r="A7" s="165">
        <v>1</v>
      </c>
      <c r="B7" s="166" t="s">
        <v>98</v>
      </c>
      <c r="C7" s="166" t="s">
        <v>99</v>
      </c>
      <c r="D7" s="166" t="s">
        <v>34</v>
      </c>
      <c r="E7" s="167">
        <v>3247</v>
      </c>
      <c r="F7" s="168">
        <v>133.12050600000001</v>
      </c>
      <c r="G7" s="169">
        <v>5.5823499999999998E-2</v>
      </c>
      <c r="H7" s="12"/>
      <c r="J7" s="14"/>
    </row>
    <row r="8" spans="1:10" x14ac:dyDescent="0.2">
      <c r="A8" s="165">
        <v>2</v>
      </c>
      <c r="B8" s="166" t="s">
        <v>32</v>
      </c>
      <c r="C8" s="166" t="s">
        <v>33</v>
      </c>
      <c r="D8" s="166" t="s">
        <v>34</v>
      </c>
      <c r="E8" s="167">
        <v>2712</v>
      </c>
      <c r="F8" s="168">
        <v>128.77525199999999</v>
      </c>
      <c r="G8" s="169">
        <v>5.4001340000000002E-2</v>
      </c>
      <c r="H8" s="12"/>
      <c r="J8" s="14"/>
    </row>
    <row r="9" spans="1:10" x14ac:dyDescent="0.2">
      <c r="A9" s="165">
        <v>3</v>
      </c>
      <c r="B9" s="166" t="s">
        <v>412</v>
      </c>
      <c r="C9" s="166" t="s">
        <v>413</v>
      </c>
      <c r="D9" s="166" t="s">
        <v>66</v>
      </c>
      <c r="E9" s="167">
        <v>5638</v>
      </c>
      <c r="F9" s="168">
        <v>110.907917</v>
      </c>
      <c r="G9" s="169">
        <v>4.6508750000000001E-2</v>
      </c>
      <c r="H9" s="12"/>
      <c r="J9" s="14"/>
    </row>
    <row r="10" spans="1:10" x14ac:dyDescent="0.2">
      <c r="A10" s="165">
        <v>4</v>
      </c>
      <c r="B10" s="166" t="s">
        <v>370</v>
      </c>
      <c r="C10" s="166" t="s">
        <v>371</v>
      </c>
      <c r="D10" s="166" t="s">
        <v>255</v>
      </c>
      <c r="E10" s="167">
        <v>2806</v>
      </c>
      <c r="F10" s="168">
        <v>101.895681</v>
      </c>
      <c r="G10" s="169">
        <v>4.2729509999999998E-2</v>
      </c>
      <c r="H10" s="12"/>
      <c r="J10" s="14"/>
    </row>
    <row r="11" spans="1:10" x14ac:dyDescent="0.2">
      <c r="A11" s="165">
        <v>5</v>
      </c>
      <c r="B11" s="166" t="s">
        <v>414</v>
      </c>
      <c r="C11" s="166" t="s">
        <v>415</v>
      </c>
      <c r="D11" s="166" t="s">
        <v>47</v>
      </c>
      <c r="E11" s="167">
        <v>101192</v>
      </c>
      <c r="F11" s="168">
        <v>93.703792000000007</v>
      </c>
      <c r="G11" s="169">
        <v>3.9294280000000001E-2</v>
      </c>
      <c r="H11" s="12"/>
      <c r="J11" s="14"/>
    </row>
    <row r="12" spans="1:10" ht="15" x14ac:dyDescent="0.2">
      <c r="A12" s="165">
        <v>6</v>
      </c>
      <c r="B12" s="166" t="s">
        <v>221</v>
      </c>
      <c r="C12" s="166" t="s">
        <v>222</v>
      </c>
      <c r="D12" s="166" t="s">
        <v>74</v>
      </c>
      <c r="E12" s="167">
        <v>700</v>
      </c>
      <c r="F12" s="168">
        <v>80.573149999999998</v>
      </c>
      <c r="G12" s="169">
        <v>3.3787999999999999E-2</v>
      </c>
      <c r="H12" s="12"/>
      <c r="J12" s="62"/>
    </row>
    <row r="13" spans="1:10" x14ac:dyDescent="0.2">
      <c r="A13" s="165">
        <v>7</v>
      </c>
      <c r="B13" s="166" t="s">
        <v>418</v>
      </c>
      <c r="C13" s="166" t="s">
        <v>419</v>
      </c>
      <c r="D13" s="166" t="s">
        <v>282</v>
      </c>
      <c r="E13" s="167">
        <v>19328</v>
      </c>
      <c r="F13" s="168">
        <v>77.872512</v>
      </c>
      <c r="G13" s="169">
        <v>3.2655499999999997E-2</v>
      </c>
      <c r="H13" s="12"/>
      <c r="J13" s="14"/>
    </row>
    <row r="14" spans="1:10" x14ac:dyDescent="0.2">
      <c r="A14" s="165">
        <v>8</v>
      </c>
      <c r="B14" s="166" t="s">
        <v>420</v>
      </c>
      <c r="C14" s="166" t="s">
        <v>421</v>
      </c>
      <c r="D14" s="166" t="s">
        <v>47</v>
      </c>
      <c r="E14" s="167">
        <v>153154</v>
      </c>
      <c r="F14" s="168">
        <v>76.194114999999996</v>
      </c>
      <c r="G14" s="169">
        <v>3.1951670000000001E-2</v>
      </c>
      <c r="H14" s="12"/>
      <c r="J14" s="14"/>
    </row>
    <row r="15" spans="1:10" x14ac:dyDescent="0.2">
      <c r="A15" s="165">
        <v>9</v>
      </c>
      <c r="B15" s="166" t="s">
        <v>53</v>
      </c>
      <c r="C15" s="166" t="s">
        <v>54</v>
      </c>
      <c r="D15" s="166" t="s">
        <v>55</v>
      </c>
      <c r="E15" s="167">
        <v>5911</v>
      </c>
      <c r="F15" s="168">
        <v>75.873596000000006</v>
      </c>
      <c r="G15" s="169">
        <v>3.181726E-2</v>
      </c>
      <c r="H15" s="12"/>
      <c r="J15" s="14" t="s">
        <v>1199</v>
      </c>
    </row>
    <row r="16" spans="1:10" x14ac:dyDescent="0.2">
      <c r="A16" s="165">
        <v>10</v>
      </c>
      <c r="B16" s="166" t="s">
        <v>416</v>
      </c>
      <c r="C16" s="166" t="s">
        <v>417</v>
      </c>
      <c r="D16" s="166" t="s">
        <v>11</v>
      </c>
      <c r="E16" s="167">
        <v>40346</v>
      </c>
      <c r="F16" s="168">
        <v>73.974390999999997</v>
      </c>
      <c r="G16" s="169">
        <v>3.1020840000000001E-2</v>
      </c>
      <c r="H16" s="12"/>
      <c r="J16" s="14"/>
    </row>
    <row r="17" spans="1:10" x14ac:dyDescent="0.2">
      <c r="A17" s="165">
        <v>11</v>
      </c>
      <c r="B17" s="166" t="s">
        <v>145</v>
      </c>
      <c r="C17" s="166" t="s">
        <v>146</v>
      </c>
      <c r="D17" s="166" t="s">
        <v>66</v>
      </c>
      <c r="E17" s="167">
        <v>23786</v>
      </c>
      <c r="F17" s="168">
        <v>70.299522999999994</v>
      </c>
      <c r="G17" s="169">
        <v>2.94798E-2</v>
      </c>
      <c r="H17" s="12"/>
      <c r="J17" s="14"/>
    </row>
    <row r="18" spans="1:10" x14ac:dyDescent="0.2">
      <c r="A18" s="165">
        <v>12</v>
      </c>
      <c r="B18" s="166" t="s">
        <v>422</v>
      </c>
      <c r="C18" s="166" t="s">
        <v>423</v>
      </c>
      <c r="D18" s="166" t="s">
        <v>34</v>
      </c>
      <c r="E18" s="167">
        <v>5262</v>
      </c>
      <c r="F18" s="168">
        <v>66.511679999999998</v>
      </c>
      <c r="G18" s="169">
        <v>2.789138E-2</v>
      </c>
      <c r="H18" s="12"/>
      <c r="J18" s="14"/>
    </row>
    <row r="19" spans="1:10" ht="25.5" x14ac:dyDescent="0.2">
      <c r="A19" s="165">
        <v>13</v>
      </c>
      <c r="B19" s="166" t="s">
        <v>424</v>
      </c>
      <c r="C19" s="166" t="s">
        <v>425</v>
      </c>
      <c r="D19" s="166" t="s">
        <v>213</v>
      </c>
      <c r="E19" s="167">
        <v>3630</v>
      </c>
      <c r="F19" s="168">
        <v>64.319969999999998</v>
      </c>
      <c r="G19" s="169">
        <v>2.6972300000000001E-2</v>
      </c>
      <c r="H19" s="12"/>
      <c r="J19" s="14"/>
    </row>
    <row r="20" spans="1:10" x14ac:dyDescent="0.2">
      <c r="A20" s="165">
        <v>14</v>
      </c>
      <c r="B20" s="166" t="s">
        <v>428</v>
      </c>
      <c r="C20" s="166" t="s">
        <v>429</v>
      </c>
      <c r="D20" s="166" t="s">
        <v>430</v>
      </c>
      <c r="E20" s="167">
        <v>4462</v>
      </c>
      <c r="F20" s="168">
        <v>58.409810999999998</v>
      </c>
      <c r="G20" s="169">
        <v>2.4493899999999999E-2</v>
      </c>
      <c r="H20" s="12"/>
      <c r="J20" s="14"/>
    </row>
    <row r="21" spans="1:10" x14ac:dyDescent="0.2">
      <c r="A21" s="165">
        <v>15</v>
      </c>
      <c r="B21" s="166" t="s">
        <v>426</v>
      </c>
      <c r="C21" s="166" t="s">
        <v>427</v>
      </c>
      <c r="D21" s="166" t="s">
        <v>255</v>
      </c>
      <c r="E21" s="167">
        <v>2367</v>
      </c>
      <c r="F21" s="168">
        <v>58.400990999999998</v>
      </c>
      <c r="G21" s="169">
        <v>2.44902E-2</v>
      </c>
      <c r="H21" s="12"/>
      <c r="J21" s="14"/>
    </row>
    <row r="22" spans="1:10" ht="15" x14ac:dyDescent="0.2">
      <c r="A22" s="165">
        <v>16</v>
      </c>
      <c r="B22" s="166" t="s">
        <v>431</v>
      </c>
      <c r="C22" s="166" t="s">
        <v>432</v>
      </c>
      <c r="D22" s="166" t="s">
        <v>210</v>
      </c>
      <c r="E22" s="167">
        <v>15930</v>
      </c>
      <c r="F22" s="168">
        <v>57.467475</v>
      </c>
      <c r="G22" s="169">
        <v>2.4098729999999999E-2</v>
      </c>
      <c r="H22" s="12"/>
      <c r="J22" s="62"/>
    </row>
    <row r="23" spans="1:10" x14ac:dyDescent="0.2">
      <c r="A23" s="165">
        <v>17</v>
      </c>
      <c r="B23" s="166" t="s">
        <v>433</v>
      </c>
      <c r="C23" s="166" t="s">
        <v>434</v>
      </c>
      <c r="D23" s="166" t="s">
        <v>250</v>
      </c>
      <c r="E23" s="167">
        <v>3795</v>
      </c>
      <c r="F23" s="168">
        <v>55.082527499999998</v>
      </c>
      <c r="G23" s="169">
        <v>2.309862E-2</v>
      </c>
      <c r="H23" s="12"/>
      <c r="J23" s="14"/>
    </row>
    <row r="24" spans="1:10" ht="25.5" x14ac:dyDescent="0.2">
      <c r="A24" s="165">
        <v>18</v>
      </c>
      <c r="B24" s="166" t="s">
        <v>437</v>
      </c>
      <c r="C24" s="166" t="s">
        <v>438</v>
      </c>
      <c r="D24" s="166" t="s">
        <v>77</v>
      </c>
      <c r="E24" s="167">
        <v>1417</v>
      </c>
      <c r="F24" s="168">
        <v>52.137098000000002</v>
      </c>
      <c r="G24" s="169">
        <v>2.1863460000000001E-2</v>
      </c>
      <c r="H24" s="12"/>
      <c r="J24" s="14"/>
    </row>
    <row r="25" spans="1:10" x14ac:dyDescent="0.2">
      <c r="A25" s="165">
        <v>19</v>
      </c>
      <c r="B25" s="166" t="s">
        <v>435</v>
      </c>
      <c r="C25" s="166" t="s">
        <v>436</v>
      </c>
      <c r="D25" s="166" t="s">
        <v>74</v>
      </c>
      <c r="E25" s="167">
        <v>6934</v>
      </c>
      <c r="F25" s="168">
        <v>50.424047999999999</v>
      </c>
      <c r="G25" s="169">
        <v>2.11451E-2</v>
      </c>
      <c r="H25" s="12"/>
      <c r="J25" s="14"/>
    </row>
    <row r="26" spans="1:10" x14ac:dyDescent="0.2">
      <c r="A26" s="165">
        <v>20</v>
      </c>
      <c r="B26" s="166" t="s">
        <v>439</v>
      </c>
      <c r="C26" s="166" t="s">
        <v>440</v>
      </c>
      <c r="D26" s="166" t="s">
        <v>47</v>
      </c>
      <c r="E26" s="167">
        <v>14878</v>
      </c>
      <c r="F26" s="168">
        <v>49.067644000000001</v>
      </c>
      <c r="G26" s="169">
        <v>2.0576299999999999E-2</v>
      </c>
      <c r="H26" s="12"/>
      <c r="J26" s="14"/>
    </row>
    <row r="27" spans="1:10" x14ac:dyDescent="0.2">
      <c r="A27" s="165">
        <v>21</v>
      </c>
      <c r="B27" s="166" t="s">
        <v>58</v>
      </c>
      <c r="C27" s="166" t="s">
        <v>59</v>
      </c>
      <c r="D27" s="166" t="s">
        <v>34</v>
      </c>
      <c r="E27" s="167">
        <v>1906</v>
      </c>
      <c r="F27" s="168">
        <v>48.846967999999997</v>
      </c>
      <c r="G27" s="169">
        <v>2.048376E-2</v>
      </c>
      <c r="H27" s="12"/>
      <c r="J27" s="14"/>
    </row>
    <row r="28" spans="1:10" ht="25.5" x14ac:dyDescent="0.2">
      <c r="A28" s="165">
        <v>22</v>
      </c>
      <c r="B28" s="166" t="s">
        <v>123</v>
      </c>
      <c r="C28" s="166" t="s">
        <v>124</v>
      </c>
      <c r="D28" s="166" t="s">
        <v>26</v>
      </c>
      <c r="E28" s="167">
        <v>1193</v>
      </c>
      <c r="F28" s="168">
        <v>46.195942500000001</v>
      </c>
      <c r="G28" s="169">
        <v>1.9372070000000002E-2</v>
      </c>
      <c r="H28" s="12"/>
      <c r="J28" s="14"/>
    </row>
    <row r="29" spans="1:10" x14ac:dyDescent="0.2">
      <c r="A29" s="165">
        <v>23</v>
      </c>
      <c r="B29" s="166" t="s">
        <v>453</v>
      </c>
      <c r="C29" s="166" t="s">
        <v>454</v>
      </c>
      <c r="D29" s="166" t="s">
        <v>66</v>
      </c>
      <c r="E29" s="167">
        <v>6854</v>
      </c>
      <c r="F29" s="168">
        <v>44.506449000000003</v>
      </c>
      <c r="G29" s="169">
        <v>1.8663579999999999E-2</v>
      </c>
      <c r="H29" s="12"/>
      <c r="J29" s="14"/>
    </row>
    <row r="30" spans="1:10" x14ac:dyDescent="0.2">
      <c r="A30" s="165">
        <v>24</v>
      </c>
      <c r="B30" s="166" t="s">
        <v>445</v>
      </c>
      <c r="C30" s="166" t="s">
        <v>446</v>
      </c>
      <c r="D30" s="166" t="s">
        <v>74</v>
      </c>
      <c r="E30" s="167">
        <v>3328</v>
      </c>
      <c r="F30" s="168">
        <v>44.057727999999997</v>
      </c>
      <c r="G30" s="169">
        <v>1.8475419999999999E-2</v>
      </c>
      <c r="H30" s="12"/>
      <c r="J30" s="14"/>
    </row>
    <row r="31" spans="1:10" x14ac:dyDescent="0.2">
      <c r="A31" s="165">
        <v>25</v>
      </c>
      <c r="B31" s="166" t="s">
        <v>443</v>
      </c>
      <c r="C31" s="166" t="s">
        <v>444</v>
      </c>
      <c r="D31" s="166" t="s">
        <v>74</v>
      </c>
      <c r="E31" s="167">
        <v>38221</v>
      </c>
      <c r="F31" s="168">
        <v>43.323503500000001</v>
      </c>
      <c r="G31" s="169">
        <v>1.816752E-2</v>
      </c>
      <c r="H31" s="12"/>
      <c r="J31" s="14"/>
    </row>
    <row r="32" spans="1:10" x14ac:dyDescent="0.2">
      <c r="A32" s="165">
        <v>26</v>
      </c>
      <c r="B32" s="166" t="s">
        <v>441</v>
      </c>
      <c r="C32" s="166" t="s">
        <v>442</v>
      </c>
      <c r="D32" s="166" t="s">
        <v>250</v>
      </c>
      <c r="E32" s="167">
        <v>5099</v>
      </c>
      <c r="F32" s="168">
        <v>42.347194999999999</v>
      </c>
      <c r="G32" s="169">
        <v>1.7758110000000001E-2</v>
      </c>
      <c r="H32" s="12"/>
      <c r="J32" s="14"/>
    </row>
    <row r="33" spans="1:10" ht="25.5" x14ac:dyDescent="0.2">
      <c r="A33" s="165">
        <v>27</v>
      </c>
      <c r="B33" s="166" t="s">
        <v>314</v>
      </c>
      <c r="C33" s="166" t="s">
        <v>315</v>
      </c>
      <c r="D33" s="166" t="s">
        <v>309</v>
      </c>
      <c r="E33" s="167">
        <v>1246</v>
      </c>
      <c r="F33" s="168">
        <v>39.715004</v>
      </c>
      <c r="G33" s="169">
        <v>1.6654309999999999E-2</v>
      </c>
      <c r="H33" s="12"/>
      <c r="J33" s="14"/>
    </row>
    <row r="34" spans="1:10" ht="25.5" x14ac:dyDescent="0.2">
      <c r="A34" s="165">
        <v>28</v>
      </c>
      <c r="B34" s="166" t="s">
        <v>295</v>
      </c>
      <c r="C34" s="166" t="s">
        <v>296</v>
      </c>
      <c r="D34" s="166" t="s">
        <v>213</v>
      </c>
      <c r="E34" s="167">
        <v>9440</v>
      </c>
      <c r="F34" s="168">
        <v>39.548879999999997</v>
      </c>
      <c r="G34" s="169">
        <v>1.6584649999999999E-2</v>
      </c>
      <c r="H34" s="12"/>
      <c r="J34" s="14"/>
    </row>
    <row r="35" spans="1:10" x14ac:dyDescent="0.2">
      <c r="A35" s="165">
        <v>29</v>
      </c>
      <c r="B35" s="166" t="s">
        <v>449</v>
      </c>
      <c r="C35" s="166" t="s">
        <v>450</v>
      </c>
      <c r="D35" s="166" t="s">
        <v>332</v>
      </c>
      <c r="E35" s="167">
        <v>3437</v>
      </c>
      <c r="F35" s="168">
        <v>39.087282500000001</v>
      </c>
      <c r="G35" s="169">
        <v>1.6391079999999999E-2</v>
      </c>
      <c r="H35" s="12"/>
      <c r="J35" s="14"/>
    </row>
    <row r="36" spans="1:10" x14ac:dyDescent="0.2">
      <c r="A36" s="165">
        <v>30</v>
      </c>
      <c r="B36" s="166" t="s">
        <v>447</v>
      </c>
      <c r="C36" s="166" t="s">
        <v>448</v>
      </c>
      <c r="D36" s="166" t="s">
        <v>55</v>
      </c>
      <c r="E36" s="167">
        <v>1242</v>
      </c>
      <c r="F36" s="168">
        <v>38.497653</v>
      </c>
      <c r="G36" s="169">
        <v>1.614382E-2</v>
      </c>
      <c r="H36" s="12"/>
      <c r="J36" s="14"/>
    </row>
    <row r="37" spans="1:10" x14ac:dyDescent="0.2">
      <c r="A37" s="165">
        <v>31</v>
      </c>
      <c r="B37" s="166" t="s">
        <v>455</v>
      </c>
      <c r="C37" s="166" t="s">
        <v>456</v>
      </c>
      <c r="D37" s="166" t="s">
        <v>34</v>
      </c>
      <c r="E37" s="167">
        <v>2300</v>
      </c>
      <c r="F37" s="168">
        <v>36.648200000000003</v>
      </c>
      <c r="G37" s="169">
        <v>1.536826E-2</v>
      </c>
      <c r="H37" s="12"/>
      <c r="J37" s="14"/>
    </row>
    <row r="38" spans="1:10" x14ac:dyDescent="0.2">
      <c r="A38" s="165">
        <v>32</v>
      </c>
      <c r="B38" s="166" t="s">
        <v>361</v>
      </c>
      <c r="C38" s="166" t="s">
        <v>362</v>
      </c>
      <c r="D38" s="166" t="s">
        <v>110</v>
      </c>
      <c r="E38" s="167">
        <v>18454</v>
      </c>
      <c r="F38" s="168">
        <v>30.855087999999999</v>
      </c>
      <c r="G38" s="169">
        <v>1.2938949999999999E-2</v>
      </c>
      <c r="H38" s="12"/>
      <c r="J38" s="14"/>
    </row>
    <row r="39" spans="1:10" x14ac:dyDescent="0.2">
      <c r="A39" s="165">
        <v>33</v>
      </c>
      <c r="B39" s="166" t="s">
        <v>457</v>
      </c>
      <c r="C39" s="166" t="s">
        <v>458</v>
      </c>
      <c r="D39" s="166" t="s">
        <v>66</v>
      </c>
      <c r="E39" s="167">
        <v>4055</v>
      </c>
      <c r="F39" s="168">
        <v>30.749065000000002</v>
      </c>
      <c r="G39" s="169">
        <v>1.289449E-2</v>
      </c>
      <c r="H39" s="12"/>
      <c r="J39" s="14"/>
    </row>
    <row r="40" spans="1:10" x14ac:dyDescent="0.2">
      <c r="A40" s="165">
        <v>34</v>
      </c>
      <c r="B40" s="166" t="s">
        <v>289</v>
      </c>
      <c r="C40" s="166" t="s">
        <v>290</v>
      </c>
      <c r="D40" s="166" t="s">
        <v>74</v>
      </c>
      <c r="E40" s="167">
        <v>2453</v>
      </c>
      <c r="F40" s="168">
        <v>26.602785000000001</v>
      </c>
      <c r="G40" s="169">
        <v>1.1155760000000001E-2</v>
      </c>
      <c r="H40" s="12"/>
      <c r="J40" s="14"/>
    </row>
    <row r="41" spans="1:10" x14ac:dyDescent="0.2">
      <c r="A41" s="165">
        <v>35</v>
      </c>
      <c r="B41" s="166" t="s">
        <v>459</v>
      </c>
      <c r="C41" s="166" t="s">
        <v>460</v>
      </c>
      <c r="D41" s="166" t="s">
        <v>210</v>
      </c>
      <c r="E41" s="167">
        <v>6891</v>
      </c>
      <c r="F41" s="168">
        <v>25.079794499999998</v>
      </c>
      <c r="G41" s="169">
        <v>1.05171E-2</v>
      </c>
      <c r="H41" s="12"/>
      <c r="J41" s="14"/>
    </row>
    <row r="42" spans="1:10" ht="25.5" x14ac:dyDescent="0.2">
      <c r="A42" s="165">
        <v>36</v>
      </c>
      <c r="B42" s="166" t="s">
        <v>465</v>
      </c>
      <c r="C42" s="166" t="s">
        <v>466</v>
      </c>
      <c r="D42" s="166" t="s">
        <v>467</v>
      </c>
      <c r="E42" s="167">
        <v>5848</v>
      </c>
      <c r="F42" s="168">
        <v>23.658083999999999</v>
      </c>
      <c r="G42" s="169">
        <v>9.9209099999999998E-3</v>
      </c>
      <c r="H42" s="12"/>
      <c r="J42" s="14"/>
    </row>
    <row r="43" spans="1:10" ht="25.5" x14ac:dyDescent="0.2">
      <c r="A43" s="165">
        <v>37</v>
      </c>
      <c r="B43" s="166" t="s">
        <v>451</v>
      </c>
      <c r="C43" s="166" t="s">
        <v>452</v>
      </c>
      <c r="D43" s="166" t="s">
        <v>218</v>
      </c>
      <c r="E43" s="167">
        <v>3485</v>
      </c>
      <c r="F43" s="168">
        <v>23.2815425</v>
      </c>
      <c r="G43" s="169">
        <v>9.7630100000000008E-3</v>
      </c>
      <c r="H43" s="12"/>
      <c r="J43" s="14"/>
    </row>
    <row r="44" spans="1:10" x14ac:dyDescent="0.2">
      <c r="A44" s="165">
        <v>38</v>
      </c>
      <c r="B44" s="166" t="s">
        <v>463</v>
      </c>
      <c r="C44" s="166" t="s">
        <v>464</v>
      </c>
      <c r="D44" s="166" t="s">
        <v>74</v>
      </c>
      <c r="E44" s="167">
        <v>2752</v>
      </c>
      <c r="F44" s="168">
        <v>22.509983999999999</v>
      </c>
      <c r="G44" s="169">
        <v>9.4394600000000002E-3</v>
      </c>
      <c r="H44" s="12"/>
      <c r="J44" s="14"/>
    </row>
    <row r="45" spans="1:10" ht="25.5" x14ac:dyDescent="0.2">
      <c r="A45" s="165">
        <v>39</v>
      </c>
      <c r="B45" s="166" t="s">
        <v>470</v>
      </c>
      <c r="C45" s="166" t="s">
        <v>471</v>
      </c>
      <c r="D45" s="166" t="s">
        <v>213</v>
      </c>
      <c r="E45" s="167">
        <v>472</v>
      </c>
      <c r="F45" s="168">
        <v>22.188248000000002</v>
      </c>
      <c r="G45" s="169">
        <v>9.30455E-3</v>
      </c>
      <c r="H45" s="12"/>
      <c r="J45" s="14"/>
    </row>
    <row r="46" spans="1:10" x14ac:dyDescent="0.2">
      <c r="A46" s="165">
        <v>40</v>
      </c>
      <c r="B46" s="166" t="s">
        <v>461</v>
      </c>
      <c r="C46" s="166" t="s">
        <v>462</v>
      </c>
      <c r="D46" s="166" t="s">
        <v>66</v>
      </c>
      <c r="E46" s="167">
        <v>4498</v>
      </c>
      <c r="F46" s="168">
        <v>21.621886</v>
      </c>
      <c r="G46" s="169">
        <v>9.0670400000000002E-3</v>
      </c>
      <c r="H46" s="12"/>
      <c r="J46" s="14"/>
    </row>
    <row r="47" spans="1:10" x14ac:dyDescent="0.2">
      <c r="A47" s="165">
        <v>41</v>
      </c>
      <c r="B47" s="166" t="s">
        <v>468</v>
      </c>
      <c r="C47" s="166" t="s">
        <v>469</v>
      </c>
      <c r="D47" s="166" t="s">
        <v>71</v>
      </c>
      <c r="E47" s="167">
        <v>2557</v>
      </c>
      <c r="F47" s="168">
        <v>21.407204</v>
      </c>
      <c r="G47" s="169">
        <v>8.9770200000000005E-3</v>
      </c>
      <c r="H47" s="12"/>
      <c r="J47" s="14"/>
    </row>
    <row r="48" spans="1:10" x14ac:dyDescent="0.2">
      <c r="A48" s="165">
        <v>42</v>
      </c>
      <c r="B48" s="166" t="s">
        <v>135</v>
      </c>
      <c r="C48" s="166" t="s">
        <v>136</v>
      </c>
      <c r="D48" s="166" t="s">
        <v>34</v>
      </c>
      <c r="E48" s="167">
        <v>2747</v>
      </c>
      <c r="F48" s="168">
        <v>19.425410500000002</v>
      </c>
      <c r="G48" s="169">
        <v>8.1459600000000007E-3</v>
      </c>
      <c r="H48" s="12"/>
      <c r="J48" s="14"/>
    </row>
    <row r="49" spans="1:10" x14ac:dyDescent="0.2">
      <c r="A49" s="165">
        <v>43</v>
      </c>
      <c r="B49" s="166" t="s">
        <v>478</v>
      </c>
      <c r="C49" s="166" t="s">
        <v>479</v>
      </c>
      <c r="D49" s="166" t="s">
        <v>250</v>
      </c>
      <c r="E49" s="167">
        <v>5355</v>
      </c>
      <c r="F49" s="168">
        <v>17.476042499999998</v>
      </c>
      <c r="G49" s="169">
        <v>7.3284999999999999E-3</v>
      </c>
      <c r="H49" s="12"/>
      <c r="J49" s="14"/>
    </row>
    <row r="50" spans="1:10" x14ac:dyDescent="0.2">
      <c r="A50" s="165">
        <v>44</v>
      </c>
      <c r="B50" s="166" t="s">
        <v>472</v>
      </c>
      <c r="C50" s="166" t="s">
        <v>473</v>
      </c>
      <c r="D50" s="166" t="s">
        <v>102</v>
      </c>
      <c r="E50" s="167">
        <v>1303</v>
      </c>
      <c r="F50" s="168">
        <v>15.717437500000001</v>
      </c>
      <c r="G50" s="169">
        <v>6.5910400000000003E-3</v>
      </c>
      <c r="H50" s="12"/>
      <c r="J50" s="14"/>
    </row>
    <row r="51" spans="1:10" x14ac:dyDescent="0.2">
      <c r="A51" s="165">
        <v>45</v>
      </c>
      <c r="B51" s="166" t="s">
        <v>474</v>
      </c>
      <c r="C51" s="166" t="s">
        <v>475</v>
      </c>
      <c r="D51" s="166" t="s">
        <v>66</v>
      </c>
      <c r="E51" s="167">
        <v>2931</v>
      </c>
      <c r="F51" s="168">
        <v>11.496847499999999</v>
      </c>
      <c r="G51" s="169">
        <v>4.8211499999999997E-3</v>
      </c>
      <c r="H51" s="12"/>
      <c r="J51" s="14"/>
    </row>
    <row r="52" spans="1:10" x14ac:dyDescent="0.2">
      <c r="A52" s="165">
        <v>46</v>
      </c>
      <c r="B52" s="166" t="s">
        <v>476</v>
      </c>
      <c r="C52" s="166" t="s">
        <v>477</v>
      </c>
      <c r="D52" s="166" t="s">
        <v>34</v>
      </c>
      <c r="E52" s="167">
        <v>700</v>
      </c>
      <c r="F52" s="168">
        <v>10.78105</v>
      </c>
      <c r="G52" s="169">
        <v>4.5209899999999999E-3</v>
      </c>
      <c r="H52" s="12"/>
      <c r="J52" s="14"/>
    </row>
    <row r="53" spans="1:10" x14ac:dyDescent="0.2">
      <c r="A53" s="165">
        <v>47</v>
      </c>
      <c r="B53" s="166" t="s">
        <v>480</v>
      </c>
      <c r="C53" s="166" t="s">
        <v>481</v>
      </c>
      <c r="D53" s="166" t="s">
        <v>400</v>
      </c>
      <c r="E53" s="167">
        <v>765</v>
      </c>
      <c r="F53" s="168">
        <v>6.9947774999999996</v>
      </c>
      <c r="G53" s="169">
        <v>2.9332300000000002E-3</v>
      </c>
      <c r="H53" s="12"/>
      <c r="J53" s="14"/>
    </row>
    <row r="54" spans="1:10" x14ac:dyDescent="0.2">
      <c r="A54" s="163"/>
      <c r="B54" s="163"/>
      <c r="C54" s="164" t="s">
        <v>150</v>
      </c>
      <c r="D54" s="163"/>
      <c r="E54" s="163" t="s">
        <v>151</v>
      </c>
      <c r="F54" s="170">
        <v>2327.6317315000001</v>
      </c>
      <c r="G54" s="171">
        <v>0.97608218000000002</v>
      </c>
      <c r="H54" s="12"/>
      <c r="J54" s="14"/>
    </row>
    <row r="55" spans="1:10" x14ac:dyDescent="0.2">
      <c r="A55" s="163"/>
      <c r="B55" s="163"/>
      <c r="C55" s="172"/>
      <c r="D55" s="163"/>
      <c r="E55" s="163"/>
      <c r="F55" s="173"/>
      <c r="G55" s="173"/>
      <c r="H55" s="12"/>
      <c r="J55" s="14"/>
    </row>
    <row r="56" spans="1:10" x14ac:dyDescent="0.2">
      <c r="A56" s="163"/>
      <c r="B56" s="163"/>
      <c r="C56" s="164" t="s">
        <v>152</v>
      </c>
      <c r="D56" s="163"/>
      <c r="E56" s="163"/>
      <c r="F56" s="163"/>
      <c r="G56" s="163"/>
      <c r="H56" s="12"/>
      <c r="J56" s="14"/>
    </row>
    <row r="57" spans="1:10" x14ac:dyDescent="0.2">
      <c r="A57" s="163"/>
      <c r="B57" s="163"/>
      <c r="C57" s="164" t="s">
        <v>150</v>
      </c>
      <c r="D57" s="163"/>
      <c r="E57" s="163" t="s">
        <v>151</v>
      </c>
      <c r="F57" s="174" t="s">
        <v>153</v>
      </c>
      <c r="G57" s="171">
        <v>0</v>
      </c>
      <c r="H57" s="12"/>
      <c r="J57" s="14"/>
    </row>
    <row r="58" spans="1:10" x14ac:dyDescent="0.2">
      <c r="A58" s="163"/>
      <c r="B58" s="163"/>
      <c r="C58" s="172"/>
      <c r="D58" s="163"/>
      <c r="E58" s="163"/>
      <c r="F58" s="173"/>
      <c r="G58" s="173"/>
      <c r="H58" s="12"/>
      <c r="J58" s="14"/>
    </row>
    <row r="59" spans="1:10" x14ac:dyDescent="0.2">
      <c r="A59" s="163"/>
      <c r="B59" s="163"/>
      <c r="C59" s="164" t="s">
        <v>154</v>
      </c>
      <c r="D59" s="163"/>
      <c r="E59" s="163"/>
      <c r="F59" s="163"/>
      <c r="G59" s="163"/>
      <c r="H59" s="12"/>
      <c r="J59" s="14"/>
    </row>
    <row r="60" spans="1:10" x14ac:dyDescent="0.2">
      <c r="A60" s="163"/>
      <c r="B60" s="163"/>
      <c r="C60" s="164" t="s">
        <v>150</v>
      </c>
      <c r="D60" s="163"/>
      <c r="E60" s="163" t="s">
        <v>151</v>
      </c>
      <c r="F60" s="174" t="s">
        <v>153</v>
      </c>
      <c r="G60" s="171">
        <v>0</v>
      </c>
      <c r="H60" s="12"/>
      <c r="J60" s="14"/>
    </row>
    <row r="61" spans="1:10" x14ac:dyDescent="0.2">
      <c r="A61" s="163"/>
      <c r="B61" s="163"/>
      <c r="C61" s="172"/>
      <c r="D61" s="163"/>
      <c r="E61" s="163"/>
      <c r="F61" s="173"/>
      <c r="G61" s="173"/>
      <c r="H61" s="12"/>
      <c r="J61" s="14"/>
    </row>
    <row r="62" spans="1:10" x14ac:dyDescent="0.2">
      <c r="A62" s="163"/>
      <c r="B62" s="163"/>
      <c r="C62" s="164" t="s">
        <v>155</v>
      </c>
      <c r="D62" s="163"/>
      <c r="E62" s="163"/>
      <c r="F62" s="163"/>
      <c r="G62" s="163"/>
      <c r="H62" s="12"/>
      <c r="J62" s="14"/>
    </row>
    <row r="63" spans="1:10" ht="25.5" x14ac:dyDescent="0.2">
      <c r="A63" s="165">
        <v>1</v>
      </c>
      <c r="B63" s="166" t="s">
        <v>333</v>
      </c>
      <c r="C63" s="166" t="s">
        <v>334</v>
      </c>
      <c r="D63" s="166" t="s">
        <v>34</v>
      </c>
      <c r="E63" s="167">
        <v>81</v>
      </c>
      <c r="F63" s="168">
        <v>8.1015389999999996E-3</v>
      </c>
      <c r="G63" s="175" t="s">
        <v>149</v>
      </c>
      <c r="H63" s="12"/>
      <c r="J63" s="14"/>
    </row>
    <row r="64" spans="1:10" x14ac:dyDescent="0.2">
      <c r="A64" s="163"/>
      <c r="B64" s="163"/>
      <c r="C64" s="164" t="s">
        <v>150</v>
      </c>
      <c r="D64" s="163"/>
      <c r="E64" s="163" t="s">
        <v>151</v>
      </c>
      <c r="F64" s="170">
        <v>8.1015389999999996E-3</v>
      </c>
      <c r="G64" s="171">
        <v>3.4000000000000001E-6</v>
      </c>
      <c r="H64" s="12"/>
      <c r="J64" s="14"/>
    </row>
    <row r="65" spans="1:10" x14ac:dyDescent="0.2">
      <c r="A65" s="163"/>
      <c r="B65" s="163"/>
      <c r="C65" s="172"/>
      <c r="D65" s="163"/>
      <c r="E65" s="163"/>
      <c r="F65" s="173"/>
      <c r="G65" s="173"/>
      <c r="H65" s="12"/>
      <c r="J65" s="14"/>
    </row>
    <row r="66" spans="1:10" x14ac:dyDescent="0.2">
      <c r="A66" s="163"/>
      <c r="B66" s="163"/>
      <c r="C66" s="164" t="s">
        <v>156</v>
      </c>
      <c r="D66" s="163"/>
      <c r="E66" s="163"/>
      <c r="F66" s="173"/>
      <c r="G66" s="173"/>
      <c r="H66" s="12"/>
      <c r="J66" s="14"/>
    </row>
    <row r="67" spans="1:10" x14ac:dyDescent="0.2">
      <c r="A67" s="163"/>
      <c r="B67" s="163"/>
      <c r="C67" s="164" t="s">
        <v>150</v>
      </c>
      <c r="D67" s="163"/>
      <c r="E67" s="163" t="s">
        <v>151</v>
      </c>
      <c r="F67" s="174" t="s">
        <v>153</v>
      </c>
      <c r="G67" s="171">
        <v>0</v>
      </c>
      <c r="H67" s="12"/>
      <c r="J67" s="14"/>
    </row>
    <row r="68" spans="1:10" x14ac:dyDescent="0.2">
      <c r="A68" s="163"/>
      <c r="B68" s="163"/>
      <c r="C68" s="172"/>
      <c r="D68" s="163"/>
      <c r="E68" s="163"/>
      <c r="F68" s="173"/>
      <c r="G68" s="173"/>
      <c r="H68" s="12"/>
      <c r="J68" s="14"/>
    </row>
    <row r="69" spans="1:10" x14ac:dyDescent="0.2">
      <c r="A69" s="163"/>
      <c r="B69" s="163"/>
      <c r="C69" s="164" t="s">
        <v>157</v>
      </c>
      <c r="D69" s="163"/>
      <c r="E69" s="163"/>
      <c r="F69" s="173"/>
      <c r="G69" s="173"/>
      <c r="H69" s="12"/>
      <c r="J69" s="14"/>
    </row>
    <row r="70" spans="1:10" x14ac:dyDescent="0.2">
      <c r="A70" s="163"/>
      <c r="B70" s="163"/>
      <c r="C70" s="164" t="s">
        <v>150</v>
      </c>
      <c r="D70" s="163"/>
      <c r="E70" s="163" t="s">
        <v>151</v>
      </c>
      <c r="F70" s="174" t="s">
        <v>153</v>
      </c>
      <c r="G70" s="171">
        <v>0</v>
      </c>
      <c r="H70" s="12"/>
      <c r="J70" s="14"/>
    </row>
    <row r="71" spans="1:10" x14ac:dyDescent="0.2">
      <c r="A71" s="163"/>
      <c r="B71" s="163"/>
      <c r="C71" s="172"/>
      <c r="D71" s="163"/>
      <c r="E71" s="163"/>
      <c r="F71" s="173"/>
      <c r="G71" s="173"/>
      <c r="H71" s="12"/>
      <c r="J71" s="14"/>
    </row>
    <row r="72" spans="1:10" x14ac:dyDescent="0.2">
      <c r="A72" s="163"/>
      <c r="B72" s="163"/>
      <c r="C72" s="164" t="s">
        <v>158</v>
      </c>
      <c r="D72" s="163"/>
      <c r="E72" s="163"/>
      <c r="F72" s="170">
        <v>2327.6398330390002</v>
      </c>
      <c r="G72" s="171">
        <v>0.97608558000000001</v>
      </c>
      <c r="H72" s="12"/>
      <c r="J72" s="14"/>
    </row>
    <row r="73" spans="1:10" x14ac:dyDescent="0.2">
      <c r="A73" s="163"/>
      <c r="B73" s="163"/>
      <c r="C73" s="172"/>
      <c r="D73" s="163"/>
      <c r="E73" s="163"/>
      <c r="F73" s="173"/>
      <c r="G73" s="173"/>
      <c r="H73" s="12"/>
      <c r="J73" s="14"/>
    </row>
    <row r="74" spans="1:10" x14ac:dyDescent="0.2">
      <c r="A74" s="163"/>
      <c r="B74" s="163"/>
      <c r="C74" s="164" t="s">
        <v>159</v>
      </c>
      <c r="D74" s="163"/>
      <c r="E74" s="163"/>
      <c r="F74" s="173"/>
      <c r="G74" s="173"/>
      <c r="H74" s="12"/>
      <c r="J74" s="14"/>
    </row>
    <row r="75" spans="1:10" x14ac:dyDescent="0.2">
      <c r="A75" s="163"/>
      <c r="B75" s="163"/>
      <c r="C75" s="164" t="s">
        <v>8</v>
      </c>
      <c r="D75" s="163"/>
      <c r="E75" s="163"/>
      <c r="F75" s="173"/>
      <c r="G75" s="173"/>
      <c r="H75" s="12"/>
      <c r="J75" s="14"/>
    </row>
    <row r="76" spans="1:10" x14ac:dyDescent="0.2">
      <c r="A76" s="163"/>
      <c r="B76" s="163"/>
      <c r="C76" s="164" t="s">
        <v>150</v>
      </c>
      <c r="D76" s="163"/>
      <c r="E76" s="163" t="s">
        <v>151</v>
      </c>
      <c r="F76" s="174" t="s">
        <v>153</v>
      </c>
      <c r="G76" s="171">
        <v>0</v>
      </c>
      <c r="H76" s="12"/>
      <c r="J76" s="14"/>
    </row>
    <row r="77" spans="1:10" x14ac:dyDescent="0.2">
      <c r="A77" s="163"/>
      <c r="B77" s="163"/>
      <c r="C77" s="172"/>
      <c r="D77" s="163"/>
      <c r="E77" s="163"/>
      <c r="F77" s="173"/>
      <c r="G77" s="173"/>
      <c r="H77" s="12"/>
      <c r="J77" s="14"/>
    </row>
    <row r="78" spans="1:10" x14ac:dyDescent="0.2">
      <c r="A78" s="163"/>
      <c r="B78" s="163"/>
      <c r="C78" s="164" t="s">
        <v>160</v>
      </c>
      <c r="D78" s="163"/>
      <c r="E78" s="163"/>
      <c r="F78" s="163"/>
      <c r="G78" s="163"/>
      <c r="H78" s="12"/>
      <c r="J78" s="14"/>
    </row>
    <row r="79" spans="1:10" x14ac:dyDescent="0.2">
      <c r="A79" s="163"/>
      <c r="B79" s="163"/>
      <c r="C79" s="164" t="s">
        <v>150</v>
      </c>
      <c r="D79" s="163"/>
      <c r="E79" s="163" t="s">
        <v>151</v>
      </c>
      <c r="F79" s="174" t="s">
        <v>153</v>
      </c>
      <c r="G79" s="171">
        <v>0</v>
      </c>
      <c r="H79" s="12"/>
      <c r="J79" s="14"/>
    </row>
    <row r="80" spans="1:10" x14ac:dyDescent="0.2">
      <c r="A80" s="163"/>
      <c r="B80" s="163"/>
      <c r="C80" s="172"/>
      <c r="D80" s="163"/>
      <c r="E80" s="163"/>
      <c r="F80" s="173"/>
      <c r="G80" s="173"/>
      <c r="H80" s="12"/>
      <c r="J80" s="14"/>
    </row>
    <row r="81" spans="1:10" x14ac:dyDescent="0.2">
      <c r="A81" s="163"/>
      <c r="B81" s="163"/>
      <c r="C81" s="164" t="s">
        <v>161</v>
      </c>
      <c r="D81" s="163"/>
      <c r="E81" s="163"/>
      <c r="F81" s="163"/>
      <c r="G81" s="163"/>
      <c r="H81" s="12"/>
      <c r="J81" s="14"/>
    </row>
    <row r="82" spans="1:10" x14ac:dyDescent="0.2">
      <c r="A82" s="163"/>
      <c r="B82" s="163"/>
      <c r="C82" s="164" t="s">
        <v>150</v>
      </c>
      <c r="D82" s="163"/>
      <c r="E82" s="163" t="s">
        <v>151</v>
      </c>
      <c r="F82" s="174" t="s">
        <v>153</v>
      </c>
      <c r="G82" s="171">
        <v>0</v>
      </c>
      <c r="H82" s="12"/>
      <c r="J82" s="14"/>
    </row>
    <row r="83" spans="1:10" x14ac:dyDescent="0.2">
      <c r="A83" s="163"/>
      <c r="B83" s="163"/>
      <c r="C83" s="172"/>
      <c r="D83" s="163"/>
      <c r="E83" s="163"/>
      <c r="F83" s="173"/>
      <c r="G83" s="173"/>
      <c r="H83" s="12"/>
      <c r="J83" s="14"/>
    </row>
    <row r="84" spans="1:10" x14ac:dyDescent="0.2">
      <c r="A84" s="163"/>
      <c r="B84" s="163"/>
      <c r="C84" s="164" t="s">
        <v>162</v>
      </c>
      <c r="D84" s="163"/>
      <c r="E84" s="163"/>
      <c r="F84" s="173"/>
      <c r="G84" s="173"/>
      <c r="H84" s="12"/>
      <c r="J84" s="14"/>
    </row>
    <row r="85" spans="1:10" x14ac:dyDescent="0.2">
      <c r="A85" s="163"/>
      <c r="B85" s="163"/>
      <c r="C85" s="164" t="s">
        <v>150</v>
      </c>
      <c r="D85" s="163"/>
      <c r="E85" s="163" t="s">
        <v>151</v>
      </c>
      <c r="F85" s="174" t="s">
        <v>153</v>
      </c>
      <c r="G85" s="171">
        <v>0</v>
      </c>
      <c r="H85" s="12"/>
      <c r="J85" s="14"/>
    </row>
    <row r="86" spans="1:10" x14ac:dyDescent="0.2">
      <c r="A86" s="163"/>
      <c r="B86" s="163"/>
      <c r="C86" s="172"/>
      <c r="D86" s="163"/>
      <c r="E86" s="163"/>
      <c r="F86" s="173"/>
      <c r="G86" s="173"/>
      <c r="H86" s="12"/>
      <c r="J86" s="14"/>
    </row>
    <row r="87" spans="1:10" x14ac:dyDescent="0.2">
      <c r="A87" s="163"/>
      <c r="B87" s="163"/>
      <c r="C87" s="164" t="s">
        <v>163</v>
      </c>
      <c r="D87" s="163"/>
      <c r="E87" s="163"/>
      <c r="F87" s="170">
        <v>0</v>
      </c>
      <c r="G87" s="171">
        <v>0</v>
      </c>
      <c r="H87" s="12"/>
      <c r="J87" s="14"/>
    </row>
    <row r="88" spans="1:10" x14ac:dyDescent="0.2">
      <c r="A88" s="163"/>
      <c r="B88" s="163"/>
      <c r="C88" s="172"/>
      <c r="D88" s="163"/>
      <c r="E88" s="163"/>
      <c r="F88" s="173"/>
      <c r="G88" s="173"/>
      <c r="H88" s="12"/>
      <c r="J88" s="14"/>
    </row>
    <row r="89" spans="1:10" x14ac:dyDescent="0.2">
      <c r="A89" s="163"/>
      <c r="B89" s="163"/>
      <c r="C89" s="164" t="s">
        <v>164</v>
      </c>
      <c r="D89" s="163"/>
      <c r="E89" s="163"/>
      <c r="F89" s="173"/>
      <c r="G89" s="173"/>
      <c r="H89" s="12"/>
      <c r="J89" s="14"/>
    </row>
    <row r="90" spans="1:10" x14ac:dyDescent="0.2">
      <c r="A90" s="163"/>
      <c r="B90" s="163"/>
      <c r="C90" s="164" t="s">
        <v>165</v>
      </c>
      <c r="D90" s="163"/>
      <c r="E90" s="163"/>
      <c r="F90" s="173"/>
      <c r="G90" s="173"/>
      <c r="H90" s="12"/>
      <c r="J90" s="14"/>
    </row>
    <row r="91" spans="1:10" x14ac:dyDescent="0.2">
      <c r="A91" s="163"/>
      <c r="B91" s="163"/>
      <c r="C91" s="164" t="s">
        <v>150</v>
      </c>
      <c r="D91" s="163"/>
      <c r="E91" s="163" t="s">
        <v>151</v>
      </c>
      <c r="F91" s="174" t="s">
        <v>153</v>
      </c>
      <c r="G91" s="171">
        <v>0</v>
      </c>
      <c r="H91" s="12"/>
      <c r="J91" s="14"/>
    </row>
    <row r="92" spans="1:10" x14ac:dyDescent="0.2">
      <c r="A92" s="163"/>
      <c r="B92" s="163"/>
      <c r="C92" s="172"/>
      <c r="D92" s="163"/>
      <c r="E92" s="163"/>
      <c r="F92" s="173"/>
      <c r="G92" s="173"/>
      <c r="H92" s="12"/>
      <c r="J92" s="14"/>
    </row>
    <row r="93" spans="1:10" x14ac:dyDescent="0.2">
      <c r="A93" s="163"/>
      <c r="B93" s="163"/>
      <c r="C93" s="164" t="s">
        <v>166</v>
      </c>
      <c r="D93" s="163"/>
      <c r="E93" s="163"/>
      <c r="F93" s="173"/>
      <c r="G93" s="173"/>
      <c r="H93" s="12"/>
      <c r="J93" s="14"/>
    </row>
    <row r="94" spans="1:10" x14ac:dyDescent="0.2">
      <c r="A94" s="163"/>
      <c r="B94" s="163"/>
      <c r="C94" s="164" t="s">
        <v>150</v>
      </c>
      <c r="D94" s="163"/>
      <c r="E94" s="163" t="s">
        <v>151</v>
      </c>
      <c r="F94" s="174" t="s">
        <v>153</v>
      </c>
      <c r="G94" s="171">
        <v>0</v>
      </c>
      <c r="H94" s="12"/>
      <c r="J94" s="14"/>
    </row>
    <row r="95" spans="1:10" x14ac:dyDescent="0.2">
      <c r="A95" s="163"/>
      <c r="B95" s="163"/>
      <c r="C95" s="172"/>
      <c r="D95" s="163"/>
      <c r="E95" s="163"/>
      <c r="F95" s="173"/>
      <c r="G95" s="173"/>
      <c r="H95" s="12"/>
      <c r="J95" s="14"/>
    </row>
    <row r="96" spans="1:10" x14ac:dyDescent="0.2">
      <c r="A96" s="163"/>
      <c r="B96" s="163"/>
      <c r="C96" s="164" t="s">
        <v>167</v>
      </c>
      <c r="D96" s="163"/>
      <c r="E96" s="163"/>
      <c r="F96" s="173"/>
      <c r="G96" s="173"/>
      <c r="H96" s="12"/>
      <c r="J96" s="14"/>
    </row>
    <row r="97" spans="1:10" x14ac:dyDescent="0.2">
      <c r="A97" s="163"/>
      <c r="B97" s="163"/>
      <c r="C97" s="164" t="s">
        <v>150</v>
      </c>
      <c r="D97" s="163"/>
      <c r="E97" s="163" t="s">
        <v>151</v>
      </c>
      <c r="F97" s="174" t="s">
        <v>153</v>
      </c>
      <c r="G97" s="171">
        <v>0</v>
      </c>
      <c r="H97" s="12"/>
      <c r="J97" s="14"/>
    </row>
    <row r="98" spans="1:10" x14ac:dyDescent="0.2">
      <c r="A98" s="163"/>
      <c r="B98" s="163"/>
      <c r="C98" s="172"/>
      <c r="D98" s="163"/>
      <c r="E98" s="163"/>
      <c r="F98" s="173"/>
      <c r="G98" s="173"/>
      <c r="H98" s="12"/>
      <c r="J98" s="14"/>
    </row>
    <row r="99" spans="1:10" x14ac:dyDescent="0.2">
      <c r="A99" s="163"/>
      <c r="B99" s="163"/>
      <c r="C99" s="164" t="s">
        <v>168</v>
      </c>
      <c r="D99" s="163"/>
      <c r="E99" s="163"/>
      <c r="F99" s="173"/>
      <c r="G99" s="173"/>
      <c r="H99" s="12"/>
      <c r="J99" s="14"/>
    </row>
    <row r="100" spans="1:10" x14ac:dyDescent="0.2">
      <c r="A100" s="165">
        <v>1</v>
      </c>
      <c r="B100" s="166"/>
      <c r="C100" s="166" t="s">
        <v>169</v>
      </c>
      <c r="D100" s="166"/>
      <c r="E100" s="175"/>
      <c r="F100" s="168">
        <v>62.343173700000001</v>
      </c>
      <c r="G100" s="169">
        <v>2.6143340000000001E-2</v>
      </c>
      <c r="H100" s="176">
        <v>6.6416448321270405</v>
      </c>
      <c r="J100" s="14"/>
    </row>
    <row r="101" spans="1:10" x14ac:dyDescent="0.2">
      <c r="A101" s="163"/>
      <c r="B101" s="163"/>
      <c r="C101" s="164" t="s">
        <v>150</v>
      </c>
      <c r="D101" s="163"/>
      <c r="E101" s="163" t="s">
        <v>151</v>
      </c>
      <c r="F101" s="170">
        <v>62.343173700000001</v>
      </c>
      <c r="G101" s="171">
        <v>2.6143340000000001E-2</v>
      </c>
      <c r="H101" s="12"/>
      <c r="J101" s="14"/>
    </row>
    <row r="102" spans="1:10" x14ac:dyDescent="0.2">
      <c r="A102" s="163"/>
      <c r="B102" s="163"/>
      <c r="C102" s="172"/>
      <c r="D102" s="163"/>
      <c r="E102" s="163"/>
      <c r="F102" s="173"/>
      <c r="G102" s="173"/>
      <c r="H102" s="12"/>
      <c r="J102" s="14"/>
    </row>
    <row r="103" spans="1:10" x14ac:dyDescent="0.2">
      <c r="A103" s="163"/>
      <c r="B103" s="163"/>
      <c r="C103" s="164" t="s">
        <v>170</v>
      </c>
      <c r="D103" s="163"/>
      <c r="E103" s="163"/>
      <c r="F103" s="170">
        <v>62.343173700000001</v>
      </c>
      <c r="G103" s="171">
        <v>2.6143340000000001E-2</v>
      </c>
      <c r="H103" s="12"/>
      <c r="J103" s="14"/>
    </row>
    <row r="104" spans="1:10" x14ac:dyDescent="0.2">
      <c r="A104" s="163"/>
      <c r="B104" s="163"/>
      <c r="C104" s="173"/>
      <c r="D104" s="163"/>
      <c r="E104" s="163"/>
      <c r="F104" s="163"/>
      <c r="G104" s="163"/>
      <c r="H104" s="12"/>
      <c r="J104" s="14"/>
    </row>
    <row r="105" spans="1:10" x14ac:dyDescent="0.2">
      <c r="A105" s="163"/>
      <c r="B105" s="163"/>
      <c r="C105" s="164" t="s">
        <v>171</v>
      </c>
      <c r="D105" s="163"/>
      <c r="E105" s="163"/>
      <c r="F105" s="163"/>
      <c r="G105" s="163"/>
      <c r="H105" s="12"/>
      <c r="J105" s="14"/>
    </row>
    <row r="106" spans="1:10" x14ac:dyDescent="0.2">
      <c r="A106" s="163"/>
      <c r="B106" s="163"/>
      <c r="C106" s="164" t="s">
        <v>172</v>
      </c>
      <c r="D106" s="163"/>
      <c r="E106" s="163"/>
      <c r="F106" s="163"/>
      <c r="G106" s="163"/>
      <c r="H106" s="12"/>
      <c r="J106" s="14"/>
    </row>
    <row r="107" spans="1:10" x14ac:dyDescent="0.2">
      <c r="A107" s="163"/>
      <c r="B107" s="163"/>
      <c r="C107" s="164" t="s">
        <v>150</v>
      </c>
      <c r="D107" s="163"/>
      <c r="E107" s="163" t="s">
        <v>151</v>
      </c>
      <c r="F107" s="174" t="s">
        <v>153</v>
      </c>
      <c r="G107" s="171">
        <v>0</v>
      </c>
      <c r="H107" s="12"/>
      <c r="J107" s="14"/>
    </row>
    <row r="108" spans="1:10" x14ac:dyDescent="0.2">
      <c r="A108" s="163"/>
      <c r="B108" s="163"/>
      <c r="C108" s="172"/>
      <c r="D108" s="163"/>
      <c r="E108" s="163"/>
      <c r="F108" s="173"/>
      <c r="G108" s="173"/>
      <c r="H108" s="12"/>
      <c r="J108" s="14"/>
    </row>
    <row r="109" spans="1:10" x14ac:dyDescent="0.2">
      <c r="A109" s="163"/>
      <c r="B109" s="163"/>
      <c r="C109" s="164" t="s">
        <v>175</v>
      </c>
      <c r="D109" s="163"/>
      <c r="E109" s="163"/>
      <c r="F109" s="163"/>
      <c r="G109" s="163"/>
      <c r="H109" s="12"/>
      <c r="J109" s="14"/>
    </row>
    <row r="110" spans="1:10" x14ac:dyDescent="0.2">
      <c r="A110" s="163"/>
      <c r="B110" s="163"/>
      <c r="C110" s="164" t="s">
        <v>176</v>
      </c>
      <c r="D110" s="163"/>
      <c r="E110" s="163"/>
      <c r="F110" s="163"/>
      <c r="G110" s="163"/>
      <c r="H110" s="12"/>
      <c r="J110" s="14"/>
    </row>
    <row r="111" spans="1:10" x14ac:dyDescent="0.2">
      <c r="A111" s="163"/>
      <c r="B111" s="163"/>
      <c r="C111" s="164" t="s">
        <v>150</v>
      </c>
      <c r="D111" s="163"/>
      <c r="E111" s="163" t="s">
        <v>151</v>
      </c>
      <c r="F111" s="174" t="s">
        <v>153</v>
      </c>
      <c r="G111" s="171">
        <v>0</v>
      </c>
      <c r="H111" s="12"/>
      <c r="J111" s="14"/>
    </row>
    <row r="112" spans="1:10" x14ac:dyDescent="0.2">
      <c r="A112" s="163"/>
      <c r="B112" s="163"/>
      <c r="C112" s="172"/>
      <c r="D112" s="163"/>
      <c r="E112" s="163"/>
      <c r="F112" s="173"/>
      <c r="G112" s="173"/>
      <c r="H112" s="12"/>
      <c r="J112" s="14"/>
    </row>
    <row r="113" spans="1:17" ht="25.5" x14ac:dyDescent="0.2">
      <c r="A113" s="163"/>
      <c r="B113" s="163"/>
      <c r="C113" s="164" t="s">
        <v>177</v>
      </c>
      <c r="D113" s="163"/>
      <c r="E113" s="163"/>
      <c r="F113" s="173"/>
      <c r="G113" s="173"/>
      <c r="H113" s="12"/>
      <c r="J113" s="14"/>
    </row>
    <row r="114" spans="1:17" x14ac:dyDescent="0.2">
      <c r="A114" s="163"/>
      <c r="B114" s="163"/>
      <c r="C114" s="164" t="s">
        <v>150</v>
      </c>
      <c r="D114" s="163"/>
      <c r="E114" s="163" t="s">
        <v>151</v>
      </c>
      <c r="F114" s="174" t="s">
        <v>153</v>
      </c>
      <c r="G114" s="171">
        <v>0</v>
      </c>
      <c r="H114" s="12"/>
      <c r="J114" s="14"/>
    </row>
    <row r="115" spans="1:17" x14ac:dyDescent="0.2">
      <c r="A115" s="163"/>
      <c r="B115" s="166"/>
      <c r="C115" s="166"/>
      <c r="D115" s="164"/>
      <c r="E115" s="163"/>
      <c r="F115" s="166"/>
      <c r="G115" s="175"/>
      <c r="H115" s="12"/>
      <c r="J115" s="14"/>
    </row>
    <row r="116" spans="1:17" x14ac:dyDescent="0.2">
      <c r="A116" s="175"/>
      <c r="B116" s="166"/>
      <c r="C116" s="166" t="s">
        <v>178</v>
      </c>
      <c r="D116" s="166"/>
      <c r="E116" s="175"/>
      <c r="F116" s="168">
        <v>-5.3151950000000001</v>
      </c>
      <c r="G116" s="169">
        <v>-2.2288999999999998E-3</v>
      </c>
      <c r="H116" s="12"/>
      <c r="J116" s="14"/>
    </row>
    <row r="117" spans="1:17" x14ac:dyDescent="0.2">
      <c r="A117" s="172"/>
      <c r="B117" s="172"/>
      <c r="C117" s="164" t="s">
        <v>179</v>
      </c>
      <c r="D117" s="173"/>
      <c r="E117" s="173"/>
      <c r="F117" s="170">
        <v>2384.6678117390002</v>
      </c>
      <c r="G117" s="178">
        <v>1.0000000200000001</v>
      </c>
      <c r="H117" s="12"/>
      <c r="J117" s="14"/>
    </row>
    <row r="118" spans="1:17" x14ac:dyDescent="0.2">
      <c r="A118" s="13"/>
      <c r="B118" s="13"/>
      <c r="C118" s="13"/>
      <c r="D118" s="179"/>
      <c r="E118" s="179"/>
      <c r="F118" s="179"/>
      <c r="G118" s="179"/>
      <c r="J118" s="14"/>
    </row>
    <row r="119" spans="1:17" ht="12.75" customHeight="1" x14ac:dyDescent="0.2">
      <c r="A119" s="13"/>
      <c r="B119" s="270" t="s">
        <v>869</v>
      </c>
      <c r="C119" s="270"/>
      <c r="D119" s="270"/>
      <c r="E119" s="270"/>
      <c r="F119" s="270"/>
      <c r="G119" s="270"/>
      <c r="H119" s="270"/>
      <c r="J119" s="14"/>
    </row>
    <row r="120" spans="1:17" ht="14.1" customHeight="1" x14ac:dyDescent="0.2">
      <c r="A120" s="13"/>
      <c r="B120" s="270" t="s">
        <v>870</v>
      </c>
      <c r="C120" s="270"/>
      <c r="D120" s="270"/>
      <c r="E120" s="270"/>
      <c r="F120" s="270"/>
      <c r="G120" s="270"/>
      <c r="H120" s="270"/>
      <c r="J120" s="14"/>
    </row>
    <row r="121" spans="1:17" ht="17.100000000000001" customHeight="1" x14ac:dyDescent="0.2">
      <c r="A121" s="13"/>
      <c r="B121" s="270" t="s">
        <v>871</v>
      </c>
      <c r="C121" s="270"/>
      <c r="D121" s="270"/>
      <c r="E121" s="270"/>
      <c r="F121" s="270"/>
      <c r="G121" s="270"/>
      <c r="H121" s="270"/>
      <c r="J121" s="14"/>
    </row>
    <row r="122" spans="1:17" s="16" customFormat="1" ht="66.75" customHeight="1" x14ac:dyDescent="0.25">
      <c r="A122" s="15"/>
      <c r="B122" s="271" t="s">
        <v>872</v>
      </c>
      <c r="C122" s="271"/>
      <c r="D122" s="271"/>
      <c r="E122" s="271"/>
      <c r="F122" s="271"/>
      <c r="G122" s="271"/>
      <c r="H122" s="271"/>
      <c r="I122"/>
      <c r="J122" s="14"/>
      <c r="K122"/>
      <c r="L122"/>
      <c r="M122"/>
      <c r="N122"/>
      <c r="O122"/>
      <c r="P122"/>
      <c r="Q122"/>
    </row>
    <row r="123" spans="1:17" ht="12.75" customHeight="1" x14ac:dyDescent="0.2">
      <c r="A123" s="13"/>
      <c r="B123" s="270" t="s">
        <v>873</v>
      </c>
      <c r="C123" s="270"/>
      <c r="D123" s="270"/>
      <c r="E123" s="270"/>
      <c r="F123" s="270"/>
      <c r="G123" s="270"/>
      <c r="H123" s="270"/>
      <c r="J123" s="14"/>
    </row>
    <row r="124" spans="1:17" x14ac:dyDescent="0.2">
      <c r="A124" s="13"/>
      <c r="B124" s="13"/>
      <c r="C124" s="13"/>
      <c r="D124" s="179"/>
      <c r="E124" s="179"/>
      <c r="F124" s="179"/>
      <c r="G124" s="179"/>
      <c r="J124" s="14"/>
    </row>
    <row r="125" spans="1:17" x14ac:dyDescent="0.2">
      <c r="A125" s="13"/>
      <c r="B125" s="279" t="s">
        <v>180</v>
      </c>
      <c r="C125" s="280"/>
      <c r="D125" s="281"/>
      <c r="E125" s="188"/>
      <c r="F125" s="179"/>
      <c r="G125" s="179"/>
      <c r="J125" s="14"/>
    </row>
    <row r="126" spans="1:17" ht="12.75" customHeight="1" x14ac:dyDescent="0.2">
      <c r="A126" s="13"/>
      <c r="B126" s="265" t="s">
        <v>181</v>
      </c>
      <c r="C126" s="266"/>
      <c r="D126" s="180" t="s">
        <v>182</v>
      </c>
      <c r="E126" s="188"/>
      <c r="F126" s="179"/>
      <c r="G126" s="179"/>
      <c r="J126" s="14"/>
    </row>
    <row r="127" spans="1:17" ht="12.75" customHeight="1" x14ac:dyDescent="0.2">
      <c r="A127" s="13"/>
      <c r="B127" s="265" t="s">
        <v>951</v>
      </c>
      <c r="C127" s="266"/>
      <c r="D127" s="180" t="str">
        <f>"Rs. "&amp;TEXT(F64,"0.00")&amp;" lacs/ #"</f>
        <v>Rs. 0.01 lacs/ #</v>
      </c>
      <c r="E127" s="188"/>
      <c r="F127" s="179"/>
      <c r="G127" s="179"/>
      <c r="J127" s="14"/>
    </row>
    <row r="128" spans="1:17" x14ac:dyDescent="0.2">
      <c r="A128" s="13"/>
      <c r="B128" s="265" t="s">
        <v>184</v>
      </c>
      <c r="C128" s="266"/>
      <c r="D128" s="181" t="s">
        <v>151</v>
      </c>
      <c r="E128" s="188"/>
      <c r="F128" s="179"/>
      <c r="G128" s="179"/>
      <c r="J128" s="14"/>
    </row>
    <row r="129" spans="1:10" x14ac:dyDescent="0.2">
      <c r="A129" s="17"/>
      <c r="B129" s="18" t="s">
        <v>151</v>
      </c>
      <c r="C129" s="18" t="s">
        <v>874</v>
      </c>
      <c r="D129" s="18" t="s">
        <v>185</v>
      </c>
      <c r="E129" s="17"/>
      <c r="F129" s="17"/>
      <c r="G129" s="17"/>
      <c r="H129" s="17"/>
      <c r="J129" s="14"/>
    </row>
    <row r="130" spans="1:10" x14ac:dyDescent="0.2">
      <c r="A130" s="17"/>
      <c r="B130" s="182" t="s">
        <v>186</v>
      </c>
      <c r="C130" s="18" t="s">
        <v>187</v>
      </c>
      <c r="D130" s="18" t="s">
        <v>188</v>
      </c>
      <c r="E130" s="17"/>
      <c r="F130" s="17"/>
      <c r="G130" s="17"/>
      <c r="J130" s="14"/>
    </row>
    <row r="131" spans="1:10" x14ac:dyDescent="0.2">
      <c r="A131" s="17"/>
      <c r="B131" s="183" t="s">
        <v>189</v>
      </c>
      <c r="C131" s="184">
        <v>29.9529</v>
      </c>
      <c r="D131" s="184">
        <v>30.056100000000001</v>
      </c>
      <c r="E131" s="17"/>
      <c r="F131" s="159"/>
      <c r="G131" s="189"/>
      <c r="J131" s="14"/>
    </row>
    <row r="132" spans="1:10" x14ac:dyDescent="0.2">
      <c r="A132" s="17"/>
      <c r="B132" s="183" t="s">
        <v>875</v>
      </c>
      <c r="C132" s="184">
        <v>27.520099999999999</v>
      </c>
      <c r="D132" s="184">
        <v>27.614899999999999</v>
      </c>
      <c r="E132" s="17"/>
      <c r="F132" s="159"/>
      <c r="G132" s="189"/>
      <c r="J132" s="14"/>
    </row>
    <row r="133" spans="1:10" x14ac:dyDescent="0.2">
      <c r="A133" s="17"/>
      <c r="B133" s="183" t="s">
        <v>191</v>
      </c>
      <c r="C133" s="184">
        <v>29.4468</v>
      </c>
      <c r="D133" s="184">
        <v>29.5427</v>
      </c>
      <c r="E133" s="17"/>
      <c r="F133" s="159"/>
      <c r="G133" s="189"/>
      <c r="J133" s="14"/>
    </row>
    <row r="134" spans="1:10" x14ac:dyDescent="0.2">
      <c r="A134" s="17"/>
      <c r="B134" s="183" t="s">
        <v>876</v>
      </c>
      <c r="C134" s="184">
        <v>27.022099999999998</v>
      </c>
      <c r="D134" s="184">
        <v>27.110099999999999</v>
      </c>
      <c r="E134" s="17"/>
      <c r="F134" s="159"/>
      <c r="G134" s="189"/>
      <c r="J134" s="14"/>
    </row>
    <row r="135" spans="1:10" x14ac:dyDescent="0.2">
      <c r="A135" s="17"/>
      <c r="B135" s="17"/>
      <c r="C135" s="17"/>
      <c r="D135" s="17"/>
      <c r="E135" s="17"/>
      <c r="F135" s="17"/>
      <c r="G135" s="17"/>
      <c r="J135" s="14"/>
    </row>
    <row r="136" spans="1:10" x14ac:dyDescent="0.2">
      <c r="A136" s="17"/>
      <c r="B136" s="265" t="s">
        <v>877</v>
      </c>
      <c r="C136" s="266"/>
      <c r="D136" s="180" t="s">
        <v>182</v>
      </c>
      <c r="E136" s="17"/>
      <c r="F136" s="17"/>
      <c r="G136" s="17"/>
      <c r="J136" s="14"/>
    </row>
    <row r="137" spans="1:10" x14ac:dyDescent="0.2">
      <c r="A137" s="17"/>
      <c r="B137" s="159"/>
      <c r="C137" s="159"/>
      <c r="D137" s="17"/>
      <c r="E137" s="17"/>
      <c r="F137" s="17"/>
      <c r="G137" s="17"/>
      <c r="J137" s="14"/>
    </row>
    <row r="138" spans="1:10" x14ac:dyDescent="0.2">
      <c r="A138" s="17"/>
      <c r="B138" s="265" t="s">
        <v>194</v>
      </c>
      <c r="C138" s="266"/>
      <c r="D138" s="180" t="s">
        <v>182</v>
      </c>
      <c r="E138" s="190"/>
      <c r="F138" s="17"/>
      <c r="G138" s="17"/>
      <c r="J138" s="14"/>
    </row>
    <row r="139" spans="1:10" x14ac:dyDescent="0.2">
      <c r="A139" s="17"/>
      <c r="B139" s="265" t="s">
        <v>195</v>
      </c>
      <c r="C139" s="266"/>
      <c r="D139" s="180" t="s">
        <v>182</v>
      </c>
      <c r="E139" s="190"/>
      <c r="F139" s="17"/>
      <c r="G139" s="17"/>
      <c r="J139" s="14"/>
    </row>
    <row r="140" spans="1:10" x14ac:dyDescent="0.2">
      <c r="A140" s="17"/>
      <c r="B140" s="265" t="s">
        <v>196</v>
      </c>
      <c r="C140" s="266"/>
      <c r="D140" s="180" t="s">
        <v>182</v>
      </c>
      <c r="E140" s="190"/>
      <c r="F140" s="17"/>
      <c r="G140" s="17"/>
      <c r="J140" s="14"/>
    </row>
    <row r="141" spans="1:10" x14ac:dyDescent="0.2">
      <c r="A141" s="17"/>
      <c r="B141" s="265" t="s">
        <v>197</v>
      </c>
      <c r="C141" s="266"/>
      <c r="D141" s="185">
        <v>0.10504560784816407</v>
      </c>
      <c r="E141" s="17"/>
      <c r="F141" s="159"/>
      <c r="G141" s="189"/>
      <c r="J141" s="14"/>
    </row>
  </sheetData>
  <mergeCells count="17">
    <mergeCell ref="A1:H1"/>
    <mergeCell ref="A2:H2"/>
    <mergeCell ref="A3:H3"/>
    <mergeCell ref="B127:C127"/>
    <mergeCell ref="B128:C128"/>
    <mergeCell ref="B125:D125"/>
    <mergeCell ref="B126:C126"/>
    <mergeCell ref="B119:H119"/>
    <mergeCell ref="B120:H120"/>
    <mergeCell ref="B121:H121"/>
    <mergeCell ref="B122:H122"/>
    <mergeCell ref="B123:H123"/>
    <mergeCell ref="B141:C141"/>
    <mergeCell ref="B136:C136"/>
    <mergeCell ref="B138:C138"/>
    <mergeCell ref="B139:C139"/>
    <mergeCell ref="B140:C140"/>
  </mergeCells>
  <hyperlinks>
    <hyperlink ref="I1" location="Index!B7" display="Index" xr:uid="{0EB92440-D708-4BDB-A70B-31BB0E31288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8E97-B907-4E6E-8286-5923ECA621A2}">
  <sheetPr>
    <outlinePr summaryBelow="0" summaryRight="0"/>
  </sheetPr>
  <dimension ref="A1:Q125"/>
  <sheetViews>
    <sheetView showGridLines="0" workbookViewId="0">
      <selection activeCell="A110" sqref="A1:H1048576"/>
    </sheetView>
  </sheetViews>
  <sheetFormatPr defaultRowHeight="12.75" x14ac:dyDescent="0.2"/>
  <cols>
    <col min="1" max="1" width="6.85546875" customWidth="1"/>
    <col min="2" max="2" width="20.5703125" customWidth="1"/>
    <col min="3" max="3" width="35.85546875" customWidth="1"/>
    <col min="4" max="4" width="17.7109375" bestFit="1" customWidth="1"/>
    <col min="5" max="5" width="8.7109375" bestFit="1" customWidth="1"/>
    <col min="6" max="6" width="15.42578125" bestFit="1" customWidth="1"/>
    <col min="7" max="7" width="14" bestFit="1" customWidth="1"/>
    <col min="8" max="8" width="8.42578125" bestFit="1" customWidth="1"/>
    <col min="9" max="9" width="5.710937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483</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45</v>
      </c>
      <c r="C7" s="166" t="s">
        <v>46</v>
      </c>
      <c r="D7" s="166" t="s">
        <v>47</v>
      </c>
      <c r="E7" s="167">
        <v>16013</v>
      </c>
      <c r="F7" s="168">
        <v>179.51373649999999</v>
      </c>
      <c r="G7" s="169">
        <v>9.1444460000000005E-2</v>
      </c>
      <c r="H7" s="12"/>
      <c r="J7" s="14"/>
    </row>
    <row r="8" spans="1:10" x14ac:dyDescent="0.2">
      <c r="A8" s="165">
        <v>2</v>
      </c>
      <c r="B8" s="166" t="s">
        <v>12</v>
      </c>
      <c r="C8" s="166" t="s">
        <v>13</v>
      </c>
      <c r="D8" s="166" t="s">
        <v>14</v>
      </c>
      <c r="E8" s="167">
        <v>5610</v>
      </c>
      <c r="F8" s="168">
        <v>160.49088</v>
      </c>
      <c r="G8" s="169">
        <v>8.1754199999999999E-2</v>
      </c>
      <c r="H8" s="12"/>
      <c r="J8" s="14"/>
    </row>
    <row r="9" spans="1:10" x14ac:dyDescent="0.2">
      <c r="A9" s="165">
        <v>3</v>
      </c>
      <c r="B9" s="166" t="s">
        <v>336</v>
      </c>
      <c r="C9" s="166" t="s">
        <v>337</v>
      </c>
      <c r="D9" s="166" t="s">
        <v>47</v>
      </c>
      <c r="E9" s="167">
        <v>10200</v>
      </c>
      <c r="F9" s="168">
        <v>156.21809999999999</v>
      </c>
      <c r="G9" s="169">
        <v>7.9577640000000005E-2</v>
      </c>
      <c r="H9" s="12"/>
      <c r="J9" s="14"/>
    </row>
    <row r="10" spans="1:10" x14ac:dyDescent="0.2">
      <c r="A10" s="165">
        <v>4</v>
      </c>
      <c r="B10" s="166" t="s">
        <v>62</v>
      </c>
      <c r="C10" s="166" t="s">
        <v>63</v>
      </c>
      <c r="D10" s="166" t="s">
        <v>47</v>
      </c>
      <c r="E10" s="167">
        <v>14847</v>
      </c>
      <c r="F10" s="168">
        <v>123.2820645</v>
      </c>
      <c r="G10" s="169">
        <v>6.2799999999999995E-2</v>
      </c>
      <c r="H10" s="12"/>
      <c r="J10" s="14"/>
    </row>
    <row r="11" spans="1:10" x14ac:dyDescent="0.2">
      <c r="A11" s="165">
        <v>5</v>
      </c>
      <c r="B11" s="166" t="s">
        <v>342</v>
      </c>
      <c r="C11" s="166" t="s">
        <v>343</v>
      </c>
      <c r="D11" s="166" t="s">
        <v>233</v>
      </c>
      <c r="E11" s="167">
        <v>8300</v>
      </c>
      <c r="F11" s="168">
        <v>116.7727</v>
      </c>
      <c r="G11" s="169">
        <v>5.9484120000000001E-2</v>
      </c>
      <c r="H11" s="12"/>
      <c r="J11" s="14"/>
    </row>
    <row r="12" spans="1:10" ht="15" x14ac:dyDescent="0.2">
      <c r="A12" s="165">
        <v>6</v>
      </c>
      <c r="B12" s="166" t="s">
        <v>15</v>
      </c>
      <c r="C12" s="166" t="s">
        <v>16</v>
      </c>
      <c r="D12" s="166" t="s">
        <v>17</v>
      </c>
      <c r="E12" s="167">
        <v>6757</v>
      </c>
      <c r="F12" s="168">
        <v>92.756717499999993</v>
      </c>
      <c r="G12" s="169">
        <v>4.7250359999999998E-2</v>
      </c>
      <c r="H12" s="12"/>
      <c r="J12" s="62"/>
    </row>
    <row r="13" spans="1:10" x14ac:dyDescent="0.2">
      <c r="A13" s="165">
        <v>7</v>
      </c>
      <c r="B13" s="166" t="s">
        <v>9</v>
      </c>
      <c r="C13" s="166" t="s">
        <v>10</v>
      </c>
      <c r="D13" s="166" t="s">
        <v>11</v>
      </c>
      <c r="E13" s="167">
        <v>2429</v>
      </c>
      <c r="F13" s="168">
        <v>89.127296999999999</v>
      </c>
      <c r="G13" s="169">
        <v>4.5401530000000002E-2</v>
      </c>
      <c r="H13" s="12"/>
      <c r="J13" s="14"/>
    </row>
    <row r="14" spans="1:10" x14ac:dyDescent="0.2">
      <c r="A14" s="165">
        <v>8</v>
      </c>
      <c r="B14" s="166" t="s">
        <v>340</v>
      </c>
      <c r="C14" s="166" t="s">
        <v>341</v>
      </c>
      <c r="D14" s="166" t="s">
        <v>47</v>
      </c>
      <c r="E14" s="167">
        <v>6081</v>
      </c>
      <c r="F14" s="168">
        <v>70.670341500000006</v>
      </c>
      <c r="G14" s="169">
        <v>3.5999539999999997E-2</v>
      </c>
      <c r="H14" s="12"/>
      <c r="J14" s="14"/>
    </row>
    <row r="15" spans="1:10" ht="25.5" x14ac:dyDescent="0.2">
      <c r="A15" s="165">
        <v>9</v>
      </c>
      <c r="B15" s="166" t="s">
        <v>24</v>
      </c>
      <c r="C15" s="166" t="s">
        <v>25</v>
      </c>
      <c r="D15" s="166" t="s">
        <v>26</v>
      </c>
      <c r="E15" s="167">
        <v>651</v>
      </c>
      <c r="F15" s="168">
        <v>64.549904999999995</v>
      </c>
      <c r="G15" s="169">
        <v>3.2881779999999999E-2</v>
      </c>
      <c r="H15" s="12"/>
      <c r="J15" s="14"/>
    </row>
    <row r="16" spans="1:10" x14ac:dyDescent="0.2">
      <c r="A16" s="165">
        <v>10</v>
      </c>
      <c r="B16" s="166" t="s">
        <v>108</v>
      </c>
      <c r="C16" s="166" t="s">
        <v>109</v>
      </c>
      <c r="D16" s="166" t="s">
        <v>110</v>
      </c>
      <c r="E16" s="167">
        <v>6000</v>
      </c>
      <c r="F16" s="168">
        <v>61.689</v>
      </c>
      <c r="G16" s="169">
        <v>3.1424430000000003E-2</v>
      </c>
      <c r="H16" s="12"/>
      <c r="J16" s="14" t="s">
        <v>1199</v>
      </c>
    </row>
    <row r="17" spans="1:10" x14ac:dyDescent="0.2">
      <c r="A17" s="165">
        <v>11</v>
      </c>
      <c r="B17" s="166" t="s">
        <v>484</v>
      </c>
      <c r="C17" s="166" t="s">
        <v>1180</v>
      </c>
      <c r="D17" s="166" t="s">
        <v>277</v>
      </c>
      <c r="E17" s="167">
        <v>9900</v>
      </c>
      <c r="F17" s="168">
        <v>61.226550000000003</v>
      </c>
      <c r="G17" s="169">
        <v>3.1188859999999999E-2</v>
      </c>
      <c r="H17" s="12"/>
      <c r="J17" s="14"/>
    </row>
    <row r="18" spans="1:10" x14ac:dyDescent="0.2">
      <c r="A18" s="165">
        <v>12</v>
      </c>
      <c r="B18" s="166" t="s">
        <v>100</v>
      </c>
      <c r="C18" s="166" t="s">
        <v>101</v>
      </c>
      <c r="D18" s="166" t="s">
        <v>102</v>
      </c>
      <c r="E18" s="167">
        <v>1240</v>
      </c>
      <c r="F18" s="168">
        <v>52.5946</v>
      </c>
      <c r="G18" s="169">
        <v>2.6791740000000001E-2</v>
      </c>
      <c r="H18" s="12"/>
      <c r="J18" s="14"/>
    </row>
    <row r="19" spans="1:10" ht="25.5" x14ac:dyDescent="0.2">
      <c r="A19" s="165">
        <v>13</v>
      </c>
      <c r="B19" s="166" t="s">
        <v>216</v>
      </c>
      <c r="C19" s="166" t="s">
        <v>217</v>
      </c>
      <c r="D19" s="166" t="s">
        <v>218</v>
      </c>
      <c r="E19" s="167">
        <v>4000</v>
      </c>
      <c r="F19" s="168">
        <v>52.292000000000002</v>
      </c>
      <c r="G19" s="169">
        <v>2.6637589999999999E-2</v>
      </c>
      <c r="H19" s="12"/>
      <c r="J19" s="14"/>
    </row>
    <row r="20" spans="1:10" x14ac:dyDescent="0.2">
      <c r="A20" s="165">
        <v>14</v>
      </c>
      <c r="B20" s="166" t="s">
        <v>431</v>
      </c>
      <c r="C20" s="166" t="s">
        <v>432</v>
      </c>
      <c r="D20" s="166" t="s">
        <v>210</v>
      </c>
      <c r="E20" s="167">
        <v>13359</v>
      </c>
      <c r="F20" s="168">
        <v>48.192592500000003</v>
      </c>
      <c r="G20" s="169">
        <v>2.4549350000000001E-2</v>
      </c>
      <c r="H20" s="12"/>
      <c r="J20" s="14"/>
    </row>
    <row r="21" spans="1:10" x14ac:dyDescent="0.2">
      <c r="A21" s="165">
        <v>15</v>
      </c>
      <c r="B21" s="166" t="s">
        <v>485</v>
      </c>
      <c r="C21" s="166" t="s">
        <v>486</v>
      </c>
      <c r="D21" s="166" t="s">
        <v>47</v>
      </c>
      <c r="E21" s="167">
        <v>17989</v>
      </c>
      <c r="F21" s="168">
        <v>47.652861000000001</v>
      </c>
      <c r="G21" s="169">
        <v>2.427441E-2</v>
      </c>
      <c r="H21" s="12"/>
      <c r="J21" s="14"/>
    </row>
    <row r="22" spans="1:10" ht="15" x14ac:dyDescent="0.2">
      <c r="A22" s="165">
        <v>16</v>
      </c>
      <c r="B22" s="166" t="s">
        <v>391</v>
      </c>
      <c r="C22" s="166" t="s">
        <v>392</v>
      </c>
      <c r="D22" s="166" t="s">
        <v>66</v>
      </c>
      <c r="E22" s="167">
        <v>1421</v>
      </c>
      <c r="F22" s="168">
        <v>46.067399000000002</v>
      </c>
      <c r="G22" s="169">
        <v>2.346678E-2</v>
      </c>
      <c r="H22" s="12"/>
      <c r="J22" s="62"/>
    </row>
    <row r="23" spans="1:10" x14ac:dyDescent="0.2">
      <c r="A23" s="165">
        <v>17</v>
      </c>
      <c r="B23" s="166" t="s">
        <v>487</v>
      </c>
      <c r="C23" s="166" t="s">
        <v>488</v>
      </c>
      <c r="D23" s="166" t="s">
        <v>247</v>
      </c>
      <c r="E23" s="167">
        <v>3200</v>
      </c>
      <c r="F23" s="168">
        <v>44.364800000000002</v>
      </c>
      <c r="G23" s="169">
        <v>2.259947E-2</v>
      </c>
      <c r="H23" s="12"/>
      <c r="J23" s="14"/>
    </row>
    <row r="24" spans="1:10" x14ac:dyDescent="0.2">
      <c r="A24" s="165">
        <v>18</v>
      </c>
      <c r="B24" s="166" t="s">
        <v>367</v>
      </c>
      <c r="C24" s="166" t="s">
        <v>368</v>
      </c>
      <c r="D24" s="166" t="s">
        <v>369</v>
      </c>
      <c r="E24" s="167">
        <v>10141</v>
      </c>
      <c r="F24" s="168">
        <v>43.246294499999998</v>
      </c>
      <c r="G24" s="169">
        <v>2.2029699999999999E-2</v>
      </c>
      <c r="H24" s="12"/>
      <c r="J24" s="14"/>
    </row>
    <row r="25" spans="1:10" x14ac:dyDescent="0.2">
      <c r="A25" s="165">
        <v>19</v>
      </c>
      <c r="B25" s="166" t="s">
        <v>236</v>
      </c>
      <c r="C25" s="166" t="s">
        <v>237</v>
      </c>
      <c r="D25" s="166" t="s">
        <v>14</v>
      </c>
      <c r="E25" s="167">
        <v>7501</v>
      </c>
      <c r="F25" s="168">
        <v>40.306623500000001</v>
      </c>
      <c r="G25" s="169">
        <v>2.0532229999999999E-2</v>
      </c>
      <c r="H25" s="12"/>
      <c r="J25" s="14"/>
    </row>
    <row r="26" spans="1:10" ht="25.5" x14ac:dyDescent="0.2">
      <c r="A26" s="165">
        <v>20</v>
      </c>
      <c r="B26" s="166" t="s">
        <v>351</v>
      </c>
      <c r="C26" s="166" t="s">
        <v>352</v>
      </c>
      <c r="D26" s="166" t="s">
        <v>213</v>
      </c>
      <c r="E26" s="167">
        <v>2650</v>
      </c>
      <c r="F26" s="168">
        <v>38.684699999999999</v>
      </c>
      <c r="G26" s="169">
        <v>1.9706020000000001E-2</v>
      </c>
      <c r="H26" s="12"/>
      <c r="J26" s="14"/>
    </row>
    <row r="27" spans="1:10" ht="25.5" x14ac:dyDescent="0.2">
      <c r="A27" s="165">
        <v>21</v>
      </c>
      <c r="B27" s="166" t="s">
        <v>314</v>
      </c>
      <c r="C27" s="166" t="s">
        <v>315</v>
      </c>
      <c r="D27" s="166" t="s">
        <v>309</v>
      </c>
      <c r="E27" s="167">
        <v>1204</v>
      </c>
      <c r="F27" s="168">
        <v>38.376296000000004</v>
      </c>
      <c r="G27" s="169">
        <v>1.9548920000000001E-2</v>
      </c>
      <c r="H27" s="12"/>
      <c r="J27" s="14"/>
    </row>
    <row r="28" spans="1:10" x14ac:dyDescent="0.2">
      <c r="A28" s="165">
        <v>22</v>
      </c>
      <c r="B28" s="166" t="s">
        <v>121</v>
      </c>
      <c r="C28" s="166" t="s">
        <v>122</v>
      </c>
      <c r="D28" s="166" t="s">
        <v>14</v>
      </c>
      <c r="E28" s="167">
        <v>5912</v>
      </c>
      <c r="F28" s="168">
        <v>37.115535999999999</v>
      </c>
      <c r="G28" s="169">
        <v>1.890669E-2</v>
      </c>
      <c r="H28" s="12"/>
      <c r="J28" s="14"/>
    </row>
    <row r="29" spans="1:10" x14ac:dyDescent="0.2">
      <c r="A29" s="165">
        <v>23</v>
      </c>
      <c r="B29" s="166" t="s">
        <v>344</v>
      </c>
      <c r="C29" s="166" t="s">
        <v>345</v>
      </c>
      <c r="D29" s="166" t="s">
        <v>233</v>
      </c>
      <c r="E29" s="167">
        <v>937</v>
      </c>
      <c r="F29" s="168">
        <v>34.396801500000002</v>
      </c>
      <c r="G29" s="169">
        <v>1.7521760000000001E-2</v>
      </c>
      <c r="H29" s="12"/>
      <c r="J29" s="14"/>
    </row>
    <row r="30" spans="1:10" x14ac:dyDescent="0.2">
      <c r="A30" s="165">
        <v>24</v>
      </c>
      <c r="B30" s="166" t="s">
        <v>489</v>
      </c>
      <c r="C30" s="166" t="s">
        <v>490</v>
      </c>
      <c r="D30" s="166" t="s">
        <v>233</v>
      </c>
      <c r="E30" s="167">
        <v>2560</v>
      </c>
      <c r="F30" s="168">
        <v>33.89696</v>
      </c>
      <c r="G30" s="169">
        <v>1.726714E-2</v>
      </c>
      <c r="H30" s="12"/>
      <c r="J30" s="14"/>
    </row>
    <row r="31" spans="1:10" x14ac:dyDescent="0.2">
      <c r="A31" s="165">
        <v>25</v>
      </c>
      <c r="B31" s="166" t="s">
        <v>69</v>
      </c>
      <c r="C31" s="166" t="s">
        <v>70</v>
      </c>
      <c r="D31" s="166" t="s">
        <v>71</v>
      </c>
      <c r="E31" s="167">
        <v>2464</v>
      </c>
      <c r="F31" s="168">
        <v>26.484304000000002</v>
      </c>
      <c r="G31" s="169">
        <v>1.349113E-2</v>
      </c>
      <c r="H31" s="12"/>
      <c r="J31" s="14"/>
    </row>
    <row r="32" spans="1:10" ht="25.5" x14ac:dyDescent="0.2">
      <c r="A32" s="165">
        <v>26</v>
      </c>
      <c r="B32" s="166" t="s">
        <v>133</v>
      </c>
      <c r="C32" s="166" t="s">
        <v>134</v>
      </c>
      <c r="D32" s="166" t="s">
        <v>26</v>
      </c>
      <c r="E32" s="167">
        <v>1871</v>
      </c>
      <c r="F32" s="168">
        <v>26.387648500000001</v>
      </c>
      <c r="G32" s="169">
        <v>1.344189E-2</v>
      </c>
      <c r="H32" s="12"/>
      <c r="J32" s="14"/>
    </row>
    <row r="33" spans="1:10" ht="25.5" x14ac:dyDescent="0.2">
      <c r="A33" s="165">
        <v>27</v>
      </c>
      <c r="B33" s="166" t="s">
        <v>491</v>
      </c>
      <c r="C33" s="166" t="s">
        <v>492</v>
      </c>
      <c r="D33" s="166" t="s">
        <v>213</v>
      </c>
      <c r="E33" s="167">
        <v>1814</v>
      </c>
      <c r="F33" s="168">
        <v>26.252208</v>
      </c>
      <c r="G33" s="169">
        <v>1.33729E-2</v>
      </c>
      <c r="H33" s="12"/>
      <c r="J33" s="14"/>
    </row>
    <row r="34" spans="1:10" ht="25.5" x14ac:dyDescent="0.2">
      <c r="A34" s="165">
        <v>28</v>
      </c>
      <c r="B34" s="166" t="s">
        <v>493</v>
      </c>
      <c r="C34" s="166" t="s">
        <v>494</v>
      </c>
      <c r="D34" s="166" t="s">
        <v>495</v>
      </c>
      <c r="E34" s="167">
        <v>2272</v>
      </c>
      <c r="F34" s="168">
        <v>24.08888</v>
      </c>
      <c r="G34" s="169">
        <v>1.22709E-2</v>
      </c>
      <c r="H34" s="12"/>
      <c r="J34" s="14"/>
    </row>
    <row r="35" spans="1:10" x14ac:dyDescent="0.2">
      <c r="A35" s="165">
        <v>29</v>
      </c>
      <c r="B35" s="166" t="s">
        <v>375</v>
      </c>
      <c r="C35" s="166" t="s">
        <v>376</v>
      </c>
      <c r="D35" s="166" t="s">
        <v>369</v>
      </c>
      <c r="E35" s="167">
        <v>788</v>
      </c>
      <c r="F35" s="168">
        <v>18.352913999999998</v>
      </c>
      <c r="G35" s="169">
        <v>9.3489899999999997E-3</v>
      </c>
      <c r="H35" s="12"/>
      <c r="J35" s="14"/>
    </row>
    <row r="36" spans="1:10" x14ac:dyDescent="0.2">
      <c r="A36" s="165">
        <v>30</v>
      </c>
      <c r="B36" s="166" t="s">
        <v>387</v>
      </c>
      <c r="C36" s="166" t="s">
        <v>388</v>
      </c>
      <c r="D36" s="166" t="s">
        <v>47</v>
      </c>
      <c r="E36" s="167">
        <v>1250</v>
      </c>
      <c r="F36" s="168">
        <v>18.273125</v>
      </c>
      <c r="G36" s="169">
        <v>9.30835E-3</v>
      </c>
      <c r="H36" s="12"/>
      <c r="J36" s="14"/>
    </row>
    <row r="37" spans="1:10" x14ac:dyDescent="0.2">
      <c r="A37" s="165">
        <v>31</v>
      </c>
      <c r="B37" s="166" t="s">
        <v>346</v>
      </c>
      <c r="C37" s="166" t="s">
        <v>347</v>
      </c>
      <c r="D37" s="166" t="s">
        <v>348</v>
      </c>
      <c r="E37" s="167">
        <v>2289</v>
      </c>
      <c r="F37" s="168">
        <v>15.7792215</v>
      </c>
      <c r="G37" s="169">
        <v>8.0379500000000003E-3</v>
      </c>
      <c r="H37" s="12"/>
      <c r="J37" s="14"/>
    </row>
    <row r="38" spans="1:10" x14ac:dyDescent="0.2">
      <c r="A38" s="165">
        <v>32</v>
      </c>
      <c r="B38" s="166" t="s">
        <v>496</v>
      </c>
      <c r="C38" s="191" t="s">
        <v>989</v>
      </c>
      <c r="D38" s="166" t="s">
        <v>17</v>
      </c>
      <c r="E38" s="167">
        <v>482</v>
      </c>
      <c r="F38" s="168">
        <v>4.7561349999999996</v>
      </c>
      <c r="G38" s="169">
        <v>2.4227799999999998E-3</v>
      </c>
      <c r="H38" s="12"/>
      <c r="J38" s="14"/>
    </row>
    <row r="39" spans="1:10" x14ac:dyDescent="0.2">
      <c r="A39" s="163"/>
      <c r="B39" s="163"/>
      <c r="C39" s="164" t="s">
        <v>150</v>
      </c>
      <c r="D39" s="163"/>
      <c r="E39" s="163" t="s">
        <v>151</v>
      </c>
      <c r="F39" s="170">
        <f>SUM(F7:F38)</f>
        <v>1893.8591920000006</v>
      </c>
      <c r="G39" s="171">
        <f>SUM(G7:G38)</f>
        <v>0.9647336099999998</v>
      </c>
      <c r="H39" s="12"/>
      <c r="J39" s="14"/>
    </row>
    <row r="40" spans="1:10" x14ac:dyDescent="0.2">
      <c r="A40" s="163"/>
      <c r="B40" s="163"/>
      <c r="C40" s="172"/>
      <c r="D40" s="163"/>
      <c r="E40" s="163"/>
      <c r="F40" s="173"/>
      <c r="G40" s="173"/>
      <c r="H40" s="12"/>
      <c r="J40" s="14"/>
    </row>
    <row r="41" spans="1:10" x14ac:dyDescent="0.2">
      <c r="A41" s="163"/>
      <c r="B41" s="163"/>
      <c r="C41" s="164" t="s">
        <v>152</v>
      </c>
      <c r="D41" s="163"/>
      <c r="E41" s="163"/>
      <c r="F41" s="163"/>
      <c r="G41" s="163"/>
      <c r="H41" s="12"/>
      <c r="J41" s="14"/>
    </row>
    <row r="42" spans="1:10" x14ac:dyDescent="0.2">
      <c r="A42" s="163"/>
      <c r="B42" s="163"/>
      <c r="C42" s="164" t="s">
        <v>150</v>
      </c>
      <c r="D42" s="163"/>
      <c r="E42" s="163" t="s">
        <v>151</v>
      </c>
      <c r="F42" s="174" t="s">
        <v>153</v>
      </c>
      <c r="G42" s="171">
        <v>0</v>
      </c>
      <c r="H42" s="12"/>
      <c r="J42" s="14"/>
    </row>
    <row r="43" spans="1:10" x14ac:dyDescent="0.2">
      <c r="A43" s="163"/>
      <c r="B43" s="163"/>
      <c r="C43" s="172"/>
      <c r="D43" s="163"/>
      <c r="E43" s="163"/>
      <c r="F43" s="173"/>
      <c r="G43" s="173"/>
      <c r="H43" s="12"/>
      <c r="J43" s="14"/>
    </row>
    <row r="44" spans="1:10" x14ac:dyDescent="0.2">
      <c r="A44" s="163"/>
      <c r="B44" s="163"/>
      <c r="C44" s="164" t="s">
        <v>154</v>
      </c>
      <c r="D44" s="163"/>
      <c r="E44" s="163"/>
      <c r="F44" s="163"/>
      <c r="G44" s="163"/>
      <c r="H44" s="12"/>
      <c r="J44" s="14"/>
    </row>
    <row r="45" spans="1:10" x14ac:dyDescent="0.2">
      <c r="A45" s="163"/>
      <c r="B45" s="163"/>
      <c r="C45" s="164" t="s">
        <v>150</v>
      </c>
      <c r="D45" s="163"/>
      <c r="E45" s="163" t="s">
        <v>151</v>
      </c>
      <c r="F45" s="174" t="s">
        <v>153</v>
      </c>
      <c r="G45" s="171">
        <v>0</v>
      </c>
      <c r="H45" s="12"/>
      <c r="J45" s="14"/>
    </row>
    <row r="46" spans="1:10" x14ac:dyDescent="0.2">
      <c r="A46" s="163"/>
      <c r="B46" s="163"/>
      <c r="C46" s="172"/>
      <c r="D46" s="163"/>
      <c r="E46" s="163"/>
      <c r="F46" s="173"/>
      <c r="G46" s="173"/>
      <c r="H46" s="12"/>
      <c r="J46" s="14"/>
    </row>
    <row r="47" spans="1:10" x14ac:dyDescent="0.2">
      <c r="A47" s="163"/>
      <c r="B47" s="163"/>
      <c r="C47" s="164" t="s">
        <v>155</v>
      </c>
      <c r="D47" s="163"/>
      <c r="E47" s="163"/>
      <c r="F47" s="163"/>
      <c r="G47" s="163"/>
      <c r="H47" s="12"/>
      <c r="J47" s="14"/>
    </row>
    <row r="48" spans="1:10" x14ac:dyDescent="0.2">
      <c r="A48" s="163"/>
      <c r="B48" s="163"/>
      <c r="C48" s="164" t="s">
        <v>150</v>
      </c>
      <c r="D48" s="163"/>
      <c r="E48" s="163" t="s">
        <v>151</v>
      </c>
      <c r="F48" s="174" t="s">
        <v>153</v>
      </c>
      <c r="G48" s="171">
        <v>0</v>
      </c>
      <c r="H48" s="12"/>
      <c r="J48" s="14"/>
    </row>
    <row r="49" spans="1:10" x14ac:dyDescent="0.2">
      <c r="A49" s="163"/>
      <c r="B49" s="163"/>
      <c r="C49" s="172"/>
      <c r="D49" s="163"/>
      <c r="E49" s="163"/>
      <c r="F49" s="173"/>
      <c r="G49" s="173"/>
      <c r="H49" s="12"/>
      <c r="J49" s="14"/>
    </row>
    <row r="50" spans="1:10" x14ac:dyDescent="0.2">
      <c r="A50" s="163"/>
      <c r="B50" s="163"/>
      <c r="C50" s="164" t="s">
        <v>156</v>
      </c>
      <c r="D50" s="163"/>
      <c r="E50" s="163"/>
      <c r="F50" s="173"/>
      <c r="G50" s="173"/>
      <c r="H50" s="12"/>
      <c r="J50" s="14"/>
    </row>
    <row r="51" spans="1:10" x14ac:dyDescent="0.2">
      <c r="A51" s="163"/>
      <c r="B51" s="163"/>
      <c r="C51" s="164" t="s">
        <v>150</v>
      </c>
      <c r="D51" s="163"/>
      <c r="E51" s="163" t="s">
        <v>151</v>
      </c>
      <c r="F51" s="174" t="s">
        <v>153</v>
      </c>
      <c r="G51" s="171">
        <v>0</v>
      </c>
      <c r="H51" s="12"/>
      <c r="J51" s="14"/>
    </row>
    <row r="52" spans="1:10" x14ac:dyDescent="0.2">
      <c r="A52" s="163"/>
      <c r="B52" s="163"/>
      <c r="C52" s="172"/>
      <c r="D52" s="163"/>
      <c r="E52" s="163"/>
      <c r="F52" s="173"/>
      <c r="G52" s="173"/>
      <c r="H52" s="12"/>
      <c r="J52" s="14"/>
    </row>
    <row r="53" spans="1:10" x14ac:dyDescent="0.2">
      <c r="A53" s="163"/>
      <c r="B53" s="163"/>
      <c r="C53" s="164" t="s">
        <v>157</v>
      </c>
      <c r="D53" s="163"/>
      <c r="E53" s="163"/>
      <c r="F53" s="173"/>
      <c r="G53" s="173"/>
      <c r="H53" s="12"/>
      <c r="J53" s="14"/>
    </row>
    <row r="54" spans="1:10" x14ac:dyDescent="0.2">
      <c r="A54" s="163"/>
      <c r="B54" s="163"/>
      <c r="C54" s="164" t="s">
        <v>150</v>
      </c>
      <c r="D54" s="163"/>
      <c r="E54" s="163" t="s">
        <v>151</v>
      </c>
      <c r="F54" s="174" t="s">
        <v>153</v>
      </c>
      <c r="G54" s="171">
        <v>0</v>
      </c>
      <c r="H54" s="12"/>
      <c r="J54" s="14"/>
    </row>
    <row r="55" spans="1:10" x14ac:dyDescent="0.2">
      <c r="A55" s="163"/>
      <c r="B55" s="163"/>
      <c r="C55" s="172"/>
      <c r="D55" s="163"/>
      <c r="E55" s="163"/>
      <c r="F55" s="173"/>
      <c r="G55" s="173"/>
      <c r="H55" s="12"/>
      <c r="J55" s="14"/>
    </row>
    <row r="56" spans="1:10" x14ac:dyDescent="0.2">
      <c r="A56" s="163"/>
      <c r="B56" s="163"/>
      <c r="C56" s="164" t="s">
        <v>158</v>
      </c>
      <c r="D56" s="163"/>
      <c r="E56" s="163"/>
      <c r="F56" s="170">
        <v>1893.8591919999999</v>
      </c>
      <c r="G56" s="171">
        <v>0.96473361000000002</v>
      </c>
      <c r="H56" s="12"/>
      <c r="J56" s="14"/>
    </row>
    <row r="57" spans="1:10" x14ac:dyDescent="0.2">
      <c r="A57" s="163"/>
      <c r="B57" s="163"/>
      <c r="C57" s="172"/>
      <c r="D57" s="163"/>
      <c r="E57" s="163"/>
      <c r="F57" s="173"/>
      <c r="G57" s="173"/>
      <c r="H57" s="12"/>
      <c r="J57" s="14"/>
    </row>
    <row r="58" spans="1:10" x14ac:dyDescent="0.2">
      <c r="A58" s="163"/>
      <c r="B58" s="163"/>
      <c r="C58" s="164" t="s">
        <v>159</v>
      </c>
      <c r="D58" s="163"/>
      <c r="E58" s="163"/>
      <c r="F58" s="173"/>
      <c r="G58" s="173"/>
      <c r="H58" s="12"/>
      <c r="J58" s="14"/>
    </row>
    <row r="59" spans="1:10" ht="25.5" x14ac:dyDescent="0.2">
      <c r="A59" s="163"/>
      <c r="B59" s="163"/>
      <c r="C59" s="164" t="s">
        <v>8</v>
      </c>
      <c r="D59" s="163"/>
      <c r="E59" s="163"/>
      <c r="F59" s="173"/>
      <c r="G59" s="173"/>
      <c r="H59" s="12"/>
      <c r="J59" s="14"/>
    </row>
    <row r="60" spans="1:10" x14ac:dyDescent="0.2">
      <c r="A60" s="163"/>
      <c r="B60" s="163"/>
      <c r="C60" s="164" t="s">
        <v>150</v>
      </c>
      <c r="D60" s="163"/>
      <c r="E60" s="163" t="s">
        <v>151</v>
      </c>
      <c r="F60" s="174" t="s">
        <v>153</v>
      </c>
      <c r="G60" s="171">
        <v>0</v>
      </c>
      <c r="H60" s="12"/>
      <c r="J60" s="14"/>
    </row>
    <row r="61" spans="1:10" x14ac:dyDescent="0.2">
      <c r="A61" s="163"/>
      <c r="B61" s="163"/>
      <c r="C61" s="172"/>
      <c r="D61" s="163"/>
      <c r="E61" s="163"/>
      <c r="F61" s="173"/>
      <c r="G61" s="173"/>
      <c r="H61" s="12"/>
      <c r="J61" s="14"/>
    </row>
    <row r="62" spans="1:10" x14ac:dyDescent="0.2">
      <c r="A62" s="163"/>
      <c r="B62" s="163"/>
      <c r="C62" s="164" t="s">
        <v>160</v>
      </c>
      <c r="D62" s="163"/>
      <c r="E62" s="163"/>
      <c r="F62" s="163"/>
      <c r="G62" s="163"/>
      <c r="H62" s="12"/>
      <c r="J62" s="14"/>
    </row>
    <row r="63" spans="1:10" x14ac:dyDescent="0.2">
      <c r="A63" s="163"/>
      <c r="B63" s="163"/>
      <c r="C63" s="164" t="s">
        <v>150</v>
      </c>
      <c r="D63" s="163"/>
      <c r="E63" s="163" t="s">
        <v>151</v>
      </c>
      <c r="F63" s="174" t="s">
        <v>153</v>
      </c>
      <c r="G63" s="171">
        <v>0</v>
      </c>
      <c r="H63" s="12"/>
      <c r="J63" s="14"/>
    </row>
    <row r="64" spans="1:10" x14ac:dyDescent="0.2">
      <c r="A64" s="163"/>
      <c r="B64" s="163"/>
      <c r="C64" s="172"/>
      <c r="D64" s="163"/>
      <c r="E64" s="163"/>
      <c r="F64" s="173"/>
      <c r="G64" s="173"/>
      <c r="H64" s="12"/>
      <c r="J64" s="14"/>
    </row>
    <row r="65" spans="1:10" x14ac:dyDescent="0.2">
      <c r="A65" s="163"/>
      <c r="B65" s="163"/>
      <c r="C65" s="164" t="s">
        <v>161</v>
      </c>
      <c r="D65" s="163"/>
      <c r="E65" s="163"/>
      <c r="F65" s="163"/>
      <c r="G65" s="163"/>
      <c r="H65" s="12"/>
      <c r="J65" s="14"/>
    </row>
    <row r="66" spans="1:10" x14ac:dyDescent="0.2">
      <c r="A66" s="163"/>
      <c r="B66" s="163"/>
      <c r="C66" s="164" t="s">
        <v>150</v>
      </c>
      <c r="D66" s="163"/>
      <c r="E66" s="163" t="s">
        <v>151</v>
      </c>
      <c r="F66" s="174" t="s">
        <v>153</v>
      </c>
      <c r="G66" s="171">
        <v>0</v>
      </c>
      <c r="H66" s="12"/>
      <c r="J66" s="14"/>
    </row>
    <row r="67" spans="1:10" x14ac:dyDescent="0.2">
      <c r="A67" s="163"/>
      <c r="B67" s="163"/>
      <c r="C67" s="172"/>
      <c r="D67" s="163"/>
      <c r="E67" s="163"/>
      <c r="F67" s="173"/>
      <c r="G67" s="173"/>
      <c r="H67" s="12"/>
      <c r="J67" s="14"/>
    </row>
    <row r="68" spans="1:10" x14ac:dyDescent="0.2">
      <c r="A68" s="163"/>
      <c r="B68" s="163"/>
      <c r="C68" s="164" t="s">
        <v>162</v>
      </c>
      <c r="D68" s="163"/>
      <c r="E68" s="163"/>
      <c r="F68" s="173"/>
      <c r="G68" s="173"/>
      <c r="H68" s="12"/>
      <c r="J68" s="14"/>
    </row>
    <row r="69" spans="1:10" x14ac:dyDescent="0.2">
      <c r="A69" s="163"/>
      <c r="B69" s="163"/>
      <c r="C69" s="164" t="s">
        <v>150</v>
      </c>
      <c r="D69" s="163"/>
      <c r="E69" s="163" t="s">
        <v>151</v>
      </c>
      <c r="F69" s="174" t="s">
        <v>153</v>
      </c>
      <c r="G69" s="171">
        <v>0</v>
      </c>
      <c r="H69" s="12"/>
      <c r="J69" s="14"/>
    </row>
    <row r="70" spans="1:10" x14ac:dyDescent="0.2">
      <c r="A70" s="163"/>
      <c r="B70" s="163"/>
      <c r="C70" s="172"/>
      <c r="D70" s="163"/>
      <c r="E70" s="163"/>
      <c r="F70" s="173"/>
      <c r="G70" s="173"/>
      <c r="H70" s="12"/>
      <c r="J70" s="14"/>
    </row>
    <row r="71" spans="1:10" x14ac:dyDescent="0.2">
      <c r="A71" s="163"/>
      <c r="B71" s="163"/>
      <c r="C71" s="164" t="s">
        <v>163</v>
      </c>
      <c r="D71" s="163"/>
      <c r="E71" s="163"/>
      <c r="F71" s="170">
        <v>0</v>
      </c>
      <c r="G71" s="171">
        <v>0</v>
      </c>
      <c r="H71" s="12"/>
      <c r="J71" s="14"/>
    </row>
    <row r="72" spans="1:10" x14ac:dyDescent="0.2">
      <c r="A72" s="163"/>
      <c r="B72" s="163"/>
      <c r="C72" s="172"/>
      <c r="D72" s="163"/>
      <c r="E72" s="163"/>
      <c r="F72" s="173"/>
      <c r="G72" s="173"/>
      <c r="H72" s="12"/>
      <c r="J72" s="14"/>
    </row>
    <row r="73" spans="1:10" x14ac:dyDescent="0.2">
      <c r="A73" s="163"/>
      <c r="B73" s="163"/>
      <c r="C73" s="164" t="s">
        <v>164</v>
      </c>
      <c r="D73" s="163"/>
      <c r="E73" s="163"/>
      <c r="F73" s="173"/>
      <c r="G73" s="173"/>
      <c r="H73" s="12"/>
      <c r="J73" s="14"/>
    </row>
    <row r="74" spans="1:10" x14ac:dyDescent="0.2">
      <c r="A74" s="163"/>
      <c r="B74" s="163"/>
      <c r="C74" s="164" t="s">
        <v>165</v>
      </c>
      <c r="D74" s="163"/>
      <c r="E74" s="163"/>
      <c r="F74" s="173"/>
      <c r="G74" s="173"/>
      <c r="H74" s="12"/>
      <c r="J74" s="14"/>
    </row>
    <row r="75" spans="1:10" x14ac:dyDescent="0.2">
      <c r="A75" s="163"/>
      <c r="B75" s="163"/>
      <c r="C75" s="164" t="s">
        <v>150</v>
      </c>
      <c r="D75" s="163"/>
      <c r="E75" s="163" t="s">
        <v>151</v>
      </c>
      <c r="F75" s="174" t="s">
        <v>153</v>
      </c>
      <c r="G75" s="171">
        <v>0</v>
      </c>
      <c r="H75" s="12"/>
      <c r="J75" s="14"/>
    </row>
    <row r="76" spans="1:10" x14ac:dyDescent="0.2">
      <c r="A76" s="163"/>
      <c r="B76" s="163"/>
      <c r="C76" s="172"/>
      <c r="D76" s="163"/>
      <c r="E76" s="163"/>
      <c r="F76" s="173"/>
      <c r="G76" s="173"/>
      <c r="H76" s="12"/>
      <c r="J76" s="14"/>
    </row>
    <row r="77" spans="1:10" x14ac:dyDescent="0.2">
      <c r="A77" s="163"/>
      <c r="B77" s="163"/>
      <c r="C77" s="164" t="s">
        <v>166</v>
      </c>
      <c r="D77" s="163"/>
      <c r="E77" s="163"/>
      <c r="F77" s="173"/>
      <c r="G77" s="173"/>
      <c r="H77" s="12"/>
      <c r="J77" s="14"/>
    </row>
    <row r="78" spans="1:10" x14ac:dyDescent="0.2">
      <c r="A78" s="163"/>
      <c r="B78" s="163"/>
      <c r="C78" s="164" t="s">
        <v>150</v>
      </c>
      <c r="D78" s="163"/>
      <c r="E78" s="163" t="s">
        <v>151</v>
      </c>
      <c r="F78" s="174" t="s">
        <v>153</v>
      </c>
      <c r="G78" s="171">
        <v>0</v>
      </c>
      <c r="H78" s="12"/>
      <c r="J78" s="14"/>
    </row>
    <row r="79" spans="1:10" x14ac:dyDescent="0.2">
      <c r="A79" s="163"/>
      <c r="B79" s="163"/>
      <c r="C79" s="172"/>
      <c r="D79" s="163"/>
      <c r="E79" s="163"/>
      <c r="F79" s="173"/>
      <c r="G79" s="173"/>
      <c r="H79" s="12"/>
      <c r="J79" s="14"/>
    </row>
    <row r="80" spans="1:10" x14ac:dyDescent="0.2">
      <c r="A80" s="163"/>
      <c r="B80" s="163"/>
      <c r="C80" s="164" t="s">
        <v>167</v>
      </c>
      <c r="D80" s="163"/>
      <c r="E80" s="163"/>
      <c r="F80" s="173"/>
      <c r="G80" s="173"/>
      <c r="H80" s="12"/>
      <c r="J80" s="14"/>
    </row>
    <row r="81" spans="1:10" x14ac:dyDescent="0.2">
      <c r="A81" s="163"/>
      <c r="B81" s="163"/>
      <c r="C81" s="164" t="s">
        <v>150</v>
      </c>
      <c r="D81" s="163"/>
      <c r="E81" s="163" t="s">
        <v>151</v>
      </c>
      <c r="F81" s="174" t="s">
        <v>153</v>
      </c>
      <c r="G81" s="171">
        <v>0</v>
      </c>
      <c r="H81" s="12"/>
      <c r="J81" s="14"/>
    </row>
    <row r="82" spans="1:10" x14ac:dyDescent="0.2">
      <c r="A82" s="163"/>
      <c r="B82" s="163"/>
      <c r="C82" s="172"/>
      <c r="D82" s="163"/>
      <c r="E82" s="163"/>
      <c r="F82" s="173"/>
      <c r="G82" s="173"/>
      <c r="H82" s="12"/>
      <c r="J82" s="14"/>
    </row>
    <row r="83" spans="1:10" x14ac:dyDescent="0.2">
      <c r="A83" s="163"/>
      <c r="B83" s="163"/>
      <c r="C83" s="164" t="s">
        <v>168</v>
      </c>
      <c r="D83" s="163"/>
      <c r="E83" s="163"/>
      <c r="F83" s="173"/>
      <c r="G83" s="173"/>
      <c r="H83" s="12"/>
      <c r="J83" s="14"/>
    </row>
    <row r="84" spans="1:10" x14ac:dyDescent="0.2">
      <c r="A84" s="165">
        <v>1</v>
      </c>
      <c r="B84" s="166"/>
      <c r="C84" s="166" t="s">
        <v>169</v>
      </c>
      <c r="D84" s="166"/>
      <c r="E84" s="175"/>
      <c r="F84" s="168">
        <v>63.347986200000001</v>
      </c>
      <c r="G84" s="169">
        <v>3.2269520000000003E-2</v>
      </c>
      <c r="H84" s="176">
        <v>6.6416448321270405</v>
      </c>
      <c r="J84" s="14"/>
    </row>
    <row r="85" spans="1:10" x14ac:dyDescent="0.2">
      <c r="A85" s="163"/>
      <c r="B85" s="163"/>
      <c r="C85" s="164" t="s">
        <v>150</v>
      </c>
      <c r="D85" s="163"/>
      <c r="E85" s="163" t="s">
        <v>151</v>
      </c>
      <c r="F85" s="170">
        <v>63.347986200000001</v>
      </c>
      <c r="G85" s="171">
        <v>3.2269520000000003E-2</v>
      </c>
      <c r="H85" s="12"/>
      <c r="J85" s="14"/>
    </row>
    <row r="86" spans="1:10" x14ac:dyDescent="0.2">
      <c r="A86" s="163"/>
      <c r="B86" s="163"/>
      <c r="C86" s="172"/>
      <c r="D86" s="163"/>
      <c r="E86" s="163"/>
      <c r="F86" s="173"/>
      <c r="G86" s="173"/>
      <c r="H86" s="12"/>
      <c r="J86" s="14"/>
    </row>
    <row r="87" spans="1:10" x14ac:dyDescent="0.2">
      <c r="A87" s="163"/>
      <c r="B87" s="163"/>
      <c r="C87" s="164" t="s">
        <v>170</v>
      </c>
      <c r="D87" s="163"/>
      <c r="E87" s="163"/>
      <c r="F87" s="170">
        <v>63.347986200000001</v>
      </c>
      <c r="G87" s="171">
        <v>3.2269520000000003E-2</v>
      </c>
      <c r="H87" s="12"/>
      <c r="J87" s="14"/>
    </row>
    <row r="88" spans="1:10" x14ac:dyDescent="0.2">
      <c r="A88" s="163"/>
      <c r="B88" s="163"/>
      <c r="C88" s="173"/>
      <c r="D88" s="163"/>
      <c r="E88" s="163"/>
      <c r="F88" s="163"/>
      <c r="G88" s="163"/>
      <c r="H88" s="12"/>
      <c r="J88" s="14"/>
    </row>
    <row r="89" spans="1:10" x14ac:dyDescent="0.2">
      <c r="A89" s="163"/>
      <c r="B89" s="163"/>
      <c r="C89" s="164" t="s">
        <v>171</v>
      </c>
      <c r="D89" s="163"/>
      <c r="E89" s="163"/>
      <c r="F89" s="163"/>
      <c r="G89" s="163"/>
      <c r="H89" s="12"/>
      <c r="J89" s="14"/>
    </row>
    <row r="90" spans="1:10" x14ac:dyDescent="0.2">
      <c r="A90" s="163"/>
      <c r="B90" s="163"/>
      <c r="C90" s="164" t="s">
        <v>172</v>
      </c>
      <c r="D90" s="163"/>
      <c r="E90" s="163"/>
      <c r="F90" s="163"/>
      <c r="G90" s="163"/>
      <c r="H90" s="12"/>
      <c r="J90" s="14"/>
    </row>
    <row r="91" spans="1:10" x14ac:dyDescent="0.2">
      <c r="A91" s="163"/>
      <c r="B91" s="163"/>
      <c r="C91" s="164" t="s">
        <v>150</v>
      </c>
      <c r="D91" s="163"/>
      <c r="E91" s="163" t="s">
        <v>151</v>
      </c>
      <c r="F91" s="174" t="s">
        <v>153</v>
      </c>
      <c r="G91" s="171">
        <v>0</v>
      </c>
      <c r="H91" s="12"/>
      <c r="J91" s="14"/>
    </row>
    <row r="92" spans="1:10" x14ac:dyDescent="0.2">
      <c r="A92" s="163"/>
      <c r="B92" s="163"/>
      <c r="C92" s="172"/>
      <c r="D92" s="163"/>
      <c r="E92" s="163"/>
      <c r="F92" s="173"/>
      <c r="G92" s="173"/>
      <c r="H92" s="12"/>
      <c r="J92" s="14"/>
    </row>
    <row r="93" spans="1:10" x14ac:dyDescent="0.2">
      <c r="A93" s="163"/>
      <c r="B93" s="163"/>
      <c r="C93" s="164" t="s">
        <v>175</v>
      </c>
      <c r="D93" s="163"/>
      <c r="E93" s="163"/>
      <c r="F93" s="163"/>
      <c r="G93" s="163"/>
      <c r="H93" s="12"/>
      <c r="J93" s="14"/>
    </row>
    <row r="94" spans="1:10" x14ac:dyDescent="0.2">
      <c r="A94" s="163"/>
      <c r="B94" s="163"/>
      <c r="C94" s="164" t="s">
        <v>176</v>
      </c>
      <c r="D94" s="163"/>
      <c r="E94" s="163"/>
      <c r="F94" s="163"/>
      <c r="G94" s="163"/>
      <c r="H94" s="12"/>
      <c r="J94" s="14"/>
    </row>
    <row r="95" spans="1:10" x14ac:dyDescent="0.2">
      <c r="A95" s="163"/>
      <c r="B95" s="163"/>
      <c r="C95" s="164" t="s">
        <v>150</v>
      </c>
      <c r="D95" s="163"/>
      <c r="E95" s="163" t="s">
        <v>151</v>
      </c>
      <c r="F95" s="174" t="s">
        <v>153</v>
      </c>
      <c r="G95" s="171">
        <v>0</v>
      </c>
      <c r="H95" s="12"/>
      <c r="J95" s="14"/>
    </row>
    <row r="96" spans="1:10" x14ac:dyDescent="0.2">
      <c r="A96" s="163"/>
      <c r="B96" s="163"/>
      <c r="C96" s="172"/>
      <c r="D96" s="163"/>
      <c r="E96" s="163"/>
      <c r="F96" s="173"/>
      <c r="G96" s="173"/>
      <c r="H96" s="12"/>
      <c r="J96" s="14"/>
    </row>
    <row r="97" spans="1:17" ht="25.5" x14ac:dyDescent="0.2">
      <c r="A97" s="163"/>
      <c r="B97" s="163"/>
      <c r="C97" s="164" t="s">
        <v>177</v>
      </c>
      <c r="D97" s="163"/>
      <c r="E97" s="163"/>
      <c r="F97" s="173"/>
      <c r="G97" s="173"/>
      <c r="H97" s="12"/>
      <c r="J97" s="14"/>
    </row>
    <row r="98" spans="1:17" x14ac:dyDescent="0.2">
      <c r="A98" s="163"/>
      <c r="B98" s="163"/>
      <c r="C98" s="164" t="s">
        <v>150</v>
      </c>
      <c r="D98" s="163"/>
      <c r="E98" s="163" t="s">
        <v>151</v>
      </c>
      <c r="F98" s="174" t="s">
        <v>153</v>
      </c>
      <c r="G98" s="171">
        <v>0</v>
      </c>
      <c r="H98" s="12"/>
      <c r="J98" s="14"/>
    </row>
    <row r="99" spans="1:17" x14ac:dyDescent="0.2">
      <c r="A99" s="163"/>
      <c r="B99" s="166"/>
      <c r="C99" s="166"/>
      <c r="D99" s="164"/>
      <c r="E99" s="163"/>
      <c r="F99" s="166"/>
      <c r="G99" s="175"/>
      <c r="H99" s="12"/>
      <c r="J99" s="14"/>
    </row>
    <row r="100" spans="1:17" x14ac:dyDescent="0.2">
      <c r="A100" s="175"/>
      <c r="B100" s="166"/>
      <c r="C100" s="166" t="s">
        <v>178</v>
      </c>
      <c r="D100" s="166"/>
      <c r="E100" s="175"/>
      <c r="F100" s="168">
        <v>5.88310552</v>
      </c>
      <c r="G100" s="169">
        <v>2.9968600000000001E-3</v>
      </c>
      <c r="H100" s="12"/>
      <c r="J100" s="14"/>
    </row>
    <row r="101" spans="1:17" x14ac:dyDescent="0.2">
      <c r="A101" s="172"/>
      <c r="B101" s="172"/>
      <c r="C101" s="164" t="s">
        <v>179</v>
      </c>
      <c r="D101" s="173"/>
      <c r="E101" s="173"/>
      <c r="F101" s="170">
        <v>1963.0902837199999</v>
      </c>
      <c r="G101" s="178">
        <v>0.99999998999999995</v>
      </c>
      <c r="H101" s="12"/>
      <c r="J101" s="14"/>
    </row>
    <row r="102" spans="1:17" x14ac:dyDescent="0.2">
      <c r="A102" s="13"/>
      <c r="B102" s="13"/>
      <c r="C102" s="13"/>
      <c r="D102" s="179"/>
      <c r="E102" s="179"/>
      <c r="F102" s="179"/>
      <c r="G102" s="179"/>
      <c r="J102" s="14"/>
    </row>
    <row r="103" spans="1:17" ht="12.75" customHeight="1" x14ac:dyDescent="0.2">
      <c r="A103" s="13"/>
      <c r="B103" s="270" t="s">
        <v>869</v>
      </c>
      <c r="C103" s="270"/>
      <c r="D103" s="270"/>
      <c r="E103" s="270"/>
      <c r="F103" s="270"/>
      <c r="G103" s="270"/>
      <c r="H103" s="270"/>
      <c r="J103" s="14"/>
    </row>
    <row r="104" spans="1:17" ht="14.1" customHeight="1" x14ac:dyDescent="0.2">
      <c r="A104" s="13"/>
      <c r="B104" s="270" t="s">
        <v>870</v>
      </c>
      <c r="C104" s="270"/>
      <c r="D104" s="270"/>
      <c r="E104" s="270"/>
      <c r="F104" s="270"/>
      <c r="G104" s="270"/>
      <c r="H104" s="270"/>
      <c r="J104" s="14"/>
    </row>
    <row r="105" spans="1:17" ht="17.100000000000001" customHeight="1" x14ac:dyDescent="0.2">
      <c r="A105" s="13"/>
      <c r="B105" s="270" t="s">
        <v>871</v>
      </c>
      <c r="C105" s="270"/>
      <c r="D105" s="270"/>
      <c r="E105" s="270"/>
      <c r="F105" s="270"/>
      <c r="G105" s="270"/>
      <c r="H105" s="270"/>
      <c r="J105" s="14"/>
    </row>
    <row r="106" spans="1:17" s="16" customFormat="1" ht="66.75" customHeight="1" x14ac:dyDescent="0.25">
      <c r="A106" s="15"/>
      <c r="B106" s="271" t="s">
        <v>872</v>
      </c>
      <c r="C106" s="271"/>
      <c r="D106" s="271"/>
      <c r="E106" s="271"/>
      <c r="F106" s="271"/>
      <c r="G106" s="271"/>
      <c r="H106" s="271"/>
      <c r="I106"/>
      <c r="J106" s="14"/>
      <c r="K106"/>
      <c r="L106"/>
      <c r="M106"/>
      <c r="N106"/>
      <c r="O106"/>
      <c r="P106"/>
      <c r="Q106"/>
    </row>
    <row r="107" spans="1:17" ht="12.75" customHeight="1" x14ac:dyDescent="0.2">
      <c r="A107" s="13"/>
      <c r="B107" s="270" t="s">
        <v>873</v>
      </c>
      <c r="C107" s="270"/>
      <c r="D107" s="270"/>
      <c r="E107" s="270"/>
      <c r="F107" s="270"/>
      <c r="G107" s="270"/>
      <c r="H107" s="270"/>
      <c r="J107" s="14"/>
    </row>
    <row r="108" spans="1:17" x14ac:dyDescent="0.2">
      <c r="A108" s="13"/>
      <c r="B108" s="13"/>
      <c r="C108" s="13"/>
      <c r="D108" s="179"/>
      <c r="E108" s="179"/>
      <c r="F108" s="179"/>
      <c r="G108" s="179"/>
      <c r="J108" s="14"/>
    </row>
    <row r="109" spans="1:17" x14ac:dyDescent="0.2">
      <c r="A109" s="13"/>
      <c r="B109" s="279" t="s">
        <v>180</v>
      </c>
      <c r="C109" s="280"/>
      <c r="D109" s="281"/>
      <c r="E109" s="188"/>
      <c r="F109" s="179"/>
      <c r="G109" s="179"/>
      <c r="J109" s="14"/>
    </row>
    <row r="110" spans="1:17" x14ac:dyDescent="0.2">
      <c r="A110" s="13"/>
      <c r="B110" s="265" t="s">
        <v>181</v>
      </c>
      <c r="C110" s="266"/>
      <c r="D110" s="180" t="s">
        <v>182</v>
      </c>
      <c r="E110" s="188"/>
      <c r="F110" s="179"/>
      <c r="G110" s="179"/>
      <c r="J110" s="14"/>
    </row>
    <row r="111" spans="1:17" x14ac:dyDescent="0.2">
      <c r="A111" s="13"/>
      <c r="B111" s="265" t="s">
        <v>183</v>
      </c>
      <c r="C111" s="266"/>
      <c r="D111" s="180" t="s">
        <v>182</v>
      </c>
      <c r="E111" s="188"/>
      <c r="F111" s="179"/>
      <c r="G111" s="179"/>
      <c r="J111" s="14"/>
    </row>
    <row r="112" spans="1:17" x14ac:dyDescent="0.2">
      <c r="A112" s="13"/>
      <c r="B112" s="265" t="s">
        <v>184</v>
      </c>
      <c r="C112" s="266"/>
      <c r="D112" s="181" t="s">
        <v>151</v>
      </c>
      <c r="E112" s="188"/>
      <c r="F112" s="179"/>
      <c r="G112" s="179"/>
      <c r="J112" s="14"/>
    </row>
    <row r="113" spans="1:10" x14ac:dyDescent="0.2">
      <c r="A113" s="17"/>
      <c r="B113" s="18" t="s">
        <v>151</v>
      </c>
      <c r="C113" s="18" t="s">
        <v>874</v>
      </c>
      <c r="D113" s="18" t="s">
        <v>185</v>
      </c>
      <c r="E113" s="17"/>
      <c r="F113" s="17"/>
      <c r="G113" s="17"/>
      <c r="H113" s="17"/>
      <c r="J113" s="14"/>
    </row>
    <row r="114" spans="1:10" x14ac:dyDescent="0.2">
      <c r="A114" s="17"/>
      <c r="B114" s="182" t="s">
        <v>186</v>
      </c>
      <c r="C114" s="18" t="s">
        <v>187</v>
      </c>
      <c r="D114" s="18" t="s">
        <v>188</v>
      </c>
      <c r="E114" s="17"/>
      <c r="F114" s="17"/>
      <c r="G114" s="17"/>
      <c r="J114" s="14"/>
    </row>
    <row r="115" spans="1:10" x14ac:dyDescent="0.2">
      <c r="A115" s="17"/>
      <c r="B115" s="183" t="s">
        <v>189</v>
      </c>
      <c r="C115" s="184">
        <v>30.5137</v>
      </c>
      <c r="D115" s="184">
        <v>30.5243</v>
      </c>
      <c r="E115" s="17"/>
      <c r="F115" s="159"/>
      <c r="G115" s="189"/>
      <c r="J115" s="14"/>
    </row>
    <row r="116" spans="1:10" x14ac:dyDescent="0.2">
      <c r="A116" s="17"/>
      <c r="B116" s="183" t="s">
        <v>875</v>
      </c>
      <c r="C116" s="184">
        <v>24.2318</v>
      </c>
      <c r="D116" s="184">
        <v>24.240200000000002</v>
      </c>
      <c r="E116" s="17"/>
      <c r="F116" s="159"/>
      <c r="G116" s="189"/>
      <c r="J116" s="14"/>
    </row>
    <row r="117" spans="1:10" x14ac:dyDescent="0.2">
      <c r="A117" s="17"/>
      <c r="B117" s="183" t="s">
        <v>191</v>
      </c>
      <c r="C117" s="184">
        <v>29.8093</v>
      </c>
      <c r="D117" s="184">
        <v>29.8184</v>
      </c>
      <c r="E117" s="17"/>
      <c r="F117" s="159"/>
      <c r="G117" s="189"/>
      <c r="J117" s="14"/>
    </row>
    <row r="118" spans="1:10" x14ac:dyDescent="0.2">
      <c r="A118" s="17"/>
      <c r="B118" s="183" t="s">
        <v>876</v>
      </c>
      <c r="C118" s="184">
        <v>23.560500000000001</v>
      </c>
      <c r="D118" s="184">
        <v>23.567699999999999</v>
      </c>
      <c r="E118" s="17"/>
      <c r="F118" s="159"/>
      <c r="G118" s="189"/>
      <c r="J118" s="14"/>
    </row>
    <row r="119" spans="1:10" x14ac:dyDescent="0.2">
      <c r="A119" s="17"/>
      <c r="B119" s="17"/>
      <c r="C119" s="17"/>
      <c r="D119" s="17"/>
      <c r="E119" s="17"/>
      <c r="F119" s="17"/>
      <c r="G119" s="17"/>
      <c r="J119" s="14"/>
    </row>
    <row r="120" spans="1:10" x14ac:dyDescent="0.2">
      <c r="A120" s="17"/>
      <c r="B120" s="265" t="s">
        <v>877</v>
      </c>
      <c r="C120" s="266"/>
      <c r="D120" s="180" t="s">
        <v>182</v>
      </c>
      <c r="E120" s="17"/>
      <c r="F120" s="17"/>
      <c r="G120" s="17"/>
      <c r="J120" s="14"/>
    </row>
    <row r="121" spans="1:10" x14ac:dyDescent="0.2">
      <c r="A121" s="17"/>
      <c r="B121" s="159"/>
      <c r="C121" s="159"/>
      <c r="D121" s="17"/>
      <c r="E121" s="17"/>
      <c r="F121" s="17"/>
      <c r="G121" s="17"/>
      <c r="J121" s="14"/>
    </row>
    <row r="122" spans="1:10" x14ac:dyDescent="0.2">
      <c r="A122" s="17"/>
      <c r="B122" s="265" t="s">
        <v>194</v>
      </c>
      <c r="C122" s="266"/>
      <c r="D122" s="180" t="s">
        <v>182</v>
      </c>
      <c r="E122" s="190"/>
      <c r="F122" s="17"/>
      <c r="G122" s="17"/>
      <c r="J122" s="14"/>
    </row>
    <row r="123" spans="1:10" x14ac:dyDescent="0.2">
      <c r="A123" s="17"/>
      <c r="B123" s="265" t="s">
        <v>195</v>
      </c>
      <c r="C123" s="266"/>
      <c r="D123" s="180" t="s">
        <v>182</v>
      </c>
      <c r="E123" s="190"/>
      <c r="F123" s="17"/>
      <c r="G123" s="17"/>
      <c r="J123" s="14"/>
    </row>
    <row r="124" spans="1:10" x14ac:dyDescent="0.2">
      <c r="A124" s="17"/>
      <c r="B124" s="265" t="s">
        <v>196</v>
      </c>
      <c r="C124" s="266"/>
      <c r="D124" s="180" t="s">
        <v>182</v>
      </c>
      <c r="E124" s="190"/>
      <c r="F124" s="17"/>
      <c r="G124" s="17"/>
      <c r="J124" s="14"/>
    </row>
    <row r="125" spans="1:10" x14ac:dyDescent="0.2">
      <c r="A125" s="17"/>
      <c r="B125" s="265" t="s">
        <v>197</v>
      </c>
      <c r="C125" s="266"/>
      <c r="D125" s="185">
        <v>3.2607857912838316E-2</v>
      </c>
      <c r="E125" s="17"/>
      <c r="F125" s="159"/>
      <c r="G125" s="189"/>
      <c r="J125" s="14"/>
    </row>
  </sheetData>
  <mergeCells count="17">
    <mergeCell ref="A1:H1"/>
    <mergeCell ref="A2:H2"/>
    <mergeCell ref="A3:H3"/>
    <mergeCell ref="B111:C111"/>
    <mergeCell ref="B112:C112"/>
    <mergeCell ref="B109:D109"/>
    <mergeCell ref="B110:C110"/>
    <mergeCell ref="B103:H103"/>
    <mergeCell ref="B104:H104"/>
    <mergeCell ref="B105:H105"/>
    <mergeCell ref="B106:H106"/>
    <mergeCell ref="B107:H107"/>
    <mergeCell ref="B125:C125"/>
    <mergeCell ref="B120:C120"/>
    <mergeCell ref="B122:C122"/>
    <mergeCell ref="B123:C123"/>
    <mergeCell ref="B124:C124"/>
  </mergeCells>
  <hyperlinks>
    <hyperlink ref="I1" location="Index!B8" display="Index" xr:uid="{66E1E3A5-9136-47E6-B12D-37BDBA81688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F4BDF-B2EB-4D0F-AA9E-27CC3037A508}">
  <sheetPr>
    <outlinePr summaryBelow="0" summaryRight="0"/>
  </sheetPr>
  <dimension ref="A1:Q126"/>
  <sheetViews>
    <sheetView showGridLines="0" workbookViewId="0">
      <selection activeCell="A4" sqref="A1:H1048576"/>
    </sheetView>
  </sheetViews>
  <sheetFormatPr defaultRowHeight="12.75" x14ac:dyDescent="0.2"/>
  <cols>
    <col min="1" max="1" width="6.85546875" customWidth="1"/>
    <col min="2" max="2" width="20.5703125" customWidth="1"/>
    <col min="3" max="3" width="35.5703125" customWidth="1"/>
    <col min="4" max="4" width="17.7109375" bestFit="1" customWidth="1"/>
    <col min="5" max="5" width="8.7109375" bestFit="1" customWidth="1"/>
    <col min="6" max="6" width="15.42578125" bestFit="1" customWidth="1"/>
    <col min="7" max="7" width="14" bestFit="1" customWidth="1"/>
    <col min="8" max="8" width="8.42578125" bestFit="1" customWidth="1"/>
    <col min="9" max="9" width="5.7109375" bestFit="1" customWidth="1"/>
    <col min="10" max="10" width="50.7109375" style="63" customWidth="1"/>
  </cols>
  <sheetData>
    <row r="1" spans="1:10" ht="15" x14ac:dyDescent="0.2">
      <c r="A1" s="282" t="s">
        <v>0</v>
      </c>
      <c r="B1" s="282"/>
      <c r="C1" s="282"/>
      <c r="D1" s="282"/>
      <c r="E1" s="282"/>
      <c r="F1" s="282"/>
      <c r="G1" s="282"/>
      <c r="H1" s="282"/>
      <c r="I1" s="69" t="s">
        <v>1044</v>
      </c>
      <c r="J1" s="14"/>
    </row>
    <row r="2" spans="1:10" ht="15" x14ac:dyDescent="0.2">
      <c r="A2" s="282" t="s">
        <v>497</v>
      </c>
      <c r="B2" s="282"/>
      <c r="C2" s="282"/>
      <c r="D2" s="282"/>
      <c r="E2" s="282"/>
      <c r="F2" s="282"/>
      <c r="G2" s="282"/>
      <c r="H2" s="282"/>
      <c r="J2" s="61" t="s">
        <v>1045</v>
      </c>
    </row>
    <row r="3" spans="1:10" ht="15" x14ac:dyDescent="0.2">
      <c r="A3" s="282" t="s">
        <v>863</v>
      </c>
      <c r="B3" s="282"/>
      <c r="C3" s="282"/>
      <c r="D3" s="282"/>
      <c r="E3" s="282"/>
      <c r="F3" s="282"/>
      <c r="G3" s="282"/>
      <c r="H3" s="282"/>
      <c r="J3" s="14"/>
    </row>
    <row r="4" spans="1:10" s="8" customFormat="1" ht="30" x14ac:dyDescent="0.2">
      <c r="A4" s="162" t="s">
        <v>2</v>
      </c>
      <c r="B4" s="162" t="s">
        <v>3</v>
      </c>
      <c r="C4" s="10" t="s">
        <v>4</v>
      </c>
      <c r="D4" s="10" t="s">
        <v>865</v>
      </c>
      <c r="E4" s="162" t="s">
        <v>5</v>
      </c>
      <c r="F4" s="10" t="s">
        <v>866</v>
      </c>
      <c r="G4" s="162" t="s">
        <v>6</v>
      </c>
      <c r="H4" s="10" t="s">
        <v>864</v>
      </c>
      <c r="J4" s="14"/>
    </row>
    <row r="5" spans="1:10" x14ac:dyDescent="0.2">
      <c r="A5" s="163"/>
      <c r="B5" s="163"/>
      <c r="C5" s="164" t="s">
        <v>7</v>
      </c>
      <c r="D5" s="163"/>
      <c r="E5" s="163"/>
      <c r="F5" s="163"/>
      <c r="G5" s="163"/>
      <c r="H5" s="12"/>
      <c r="J5" s="14"/>
    </row>
    <row r="6" spans="1:10" ht="25.5" x14ac:dyDescent="0.2">
      <c r="A6" s="163"/>
      <c r="B6" s="163"/>
      <c r="C6" s="164" t="s">
        <v>8</v>
      </c>
      <c r="D6" s="163"/>
      <c r="E6" s="163"/>
      <c r="F6" s="163"/>
      <c r="G6" s="163"/>
      <c r="H6" s="12"/>
      <c r="J6" s="14"/>
    </row>
    <row r="7" spans="1:10" x14ac:dyDescent="0.2">
      <c r="A7" s="165">
        <v>1</v>
      </c>
      <c r="B7" s="166" t="s">
        <v>45</v>
      </c>
      <c r="C7" s="166" t="s">
        <v>46</v>
      </c>
      <c r="D7" s="166" t="s">
        <v>47</v>
      </c>
      <c r="E7" s="167">
        <v>10595</v>
      </c>
      <c r="F7" s="168">
        <v>118.77524750000001</v>
      </c>
      <c r="G7" s="169">
        <v>9.3855930000000004E-2</v>
      </c>
      <c r="H7" s="12"/>
      <c r="J7" s="14"/>
    </row>
    <row r="8" spans="1:10" x14ac:dyDescent="0.2">
      <c r="A8" s="165">
        <v>2</v>
      </c>
      <c r="B8" s="166" t="s">
        <v>336</v>
      </c>
      <c r="C8" s="166" t="s">
        <v>337</v>
      </c>
      <c r="D8" s="166" t="s">
        <v>47</v>
      </c>
      <c r="E8" s="167">
        <v>6942</v>
      </c>
      <c r="F8" s="168">
        <v>106.320201</v>
      </c>
      <c r="G8" s="169">
        <v>8.4013980000000002E-2</v>
      </c>
      <c r="H8" s="12"/>
      <c r="J8" s="14"/>
    </row>
    <row r="9" spans="1:10" x14ac:dyDescent="0.2">
      <c r="A9" s="165">
        <v>3</v>
      </c>
      <c r="B9" s="166" t="s">
        <v>12</v>
      </c>
      <c r="C9" s="166" t="s">
        <v>13</v>
      </c>
      <c r="D9" s="166" t="s">
        <v>14</v>
      </c>
      <c r="E9" s="167">
        <v>3489</v>
      </c>
      <c r="F9" s="168">
        <v>99.813311999999996</v>
      </c>
      <c r="G9" s="169">
        <v>7.8872250000000005E-2</v>
      </c>
      <c r="H9" s="12"/>
      <c r="J9" s="14"/>
    </row>
    <row r="10" spans="1:10" x14ac:dyDescent="0.2">
      <c r="A10" s="165">
        <v>4</v>
      </c>
      <c r="B10" s="166" t="s">
        <v>62</v>
      </c>
      <c r="C10" s="166" t="s">
        <v>63</v>
      </c>
      <c r="D10" s="166" t="s">
        <v>47</v>
      </c>
      <c r="E10" s="167">
        <v>11730</v>
      </c>
      <c r="F10" s="168">
        <v>97.400054999999995</v>
      </c>
      <c r="G10" s="169">
        <v>7.69653E-2</v>
      </c>
      <c r="H10" s="12"/>
      <c r="J10" s="14"/>
    </row>
    <row r="11" spans="1:10" x14ac:dyDescent="0.2">
      <c r="A11" s="165">
        <v>5</v>
      </c>
      <c r="B11" s="166" t="s">
        <v>342</v>
      </c>
      <c r="C11" s="166" t="s">
        <v>343</v>
      </c>
      <c r="D11" s="166" t="s">
        <v>233</v>
      </c>
      <c r="E11" s="167">
        <v>5430</v>
      </c>
      <c r="F11" s="168">
        <v>76.394670000000005</v>
      </c>
      <c r="G11" s="169">
        <v>6.0366900000000001E-2</v>
      </c>
      <c r="H11" s="12"/>
      <c r="J11" s="14"/>
    </row>
    <row r="12" spans="1:10" ht="15" x14ac:dyDescent="0.2">
      <c r="A12" s="165">
        <v>6</v>
      </c>
      <c r="B12" s="166" t="s">
        <v>9</v>
      </c>
      <c r="C12" s="166" t="s">
        <v>10</v>
      </c>
      <c r="D12" s="166" t="s">
        <v>11</v>
      </c>
      <c r="E12" s="167">
        <v>1772</v>
      </c>
      <c r="F12" s="168">
        <v>65.019996000000006</v>
      </c>
      <c r="G12" s="169">
        <v>5.1378649999999998E-2</v>
      </c>
      <c r="H12" s="12"/>
      <c r="J12" s="62"/>
    </row>
    <row r="13" spans="1:10" x14ac:dyDescent="0.2">
      <c r="A13" s="165">
        <v>7</v>
      </c>
      <c r="B13" s="166" t="s">
        <v>15</v>
      </c>
      <c r="C13" s="166" t="s">
        <v>16</v>
      </c>
      <c r="D13" s="166" t="s">
        <v>17</v>
      </c>
      <c r="E13" s="167">
        <v>4294</v>
      </c>
      <c r="F13" s="168">
        <v>58.945884999999997</v>
      </c>
      <c r="G13" s="169">
        <v>4.6578899999999999E-2</v>
      </c>
      <c r="H13" s="12"/>
      <c r="J13" s="14"/>
    </row>
    <row r="14" spans="1:10" x14ac:dyDescent="0.2">
      <c r="A14" s="165">
        <v>8</v>
      </c>
      <c r="B14" s="166" t="s">
        <v>484</v>
      </c>
      <c r="C14" s="166" t="s">
        <v>1180</v>
      </c>
      <c r="D14" s="166" t="s">
        <v>277</v>
      </c>
      <c r="E14" s="167">
        <v>8200</v>
      </c>
      <c r="F14" s="168">
        <v>50.712899999999998</v>
      </c>
      <c r="G14" s="169">
        <v>4.007322E-2</v>
      </c>
      <c r="H14" s="12"/>
      <c r="J14" s="14"/>
    </row>
    <row r="15" spans="1:10" x14ac:dyDescent="0.2">
      <c r="A15" s="165">
        <v>9</v>
      </c>
      <c r="B15" s="166" t="s">
        <v>340</v>
      </c>
      <c r="C15" s="166" t="s">
        <v>341</v>
      </c>
      <c r="D15" s="166" t="s">
        <v>47</v>
      </c>
      <c r="E15" s="167">
        <v>3621</v>
      </c>
      <c r="F15" s="168">
        <v>42.0814515</v>
      </c>
      <c r="G15" s="169">
        <v>3.3252669999999998E-2</v>
      </c>
      <c r="H15" s="12"/>
      <c r="J15" s="14"/>
    </row>
    <row r="16" spans="1:10" ht="25.5" x14ac:dyDescent="0.2">
      <c r="A16" s="165">
        <v>10</v>
      </c>
      <c r="B16" s="166" t="s">
        <v>24</v>
      </c>
      <c r="C16" s="166" t="s">
        <v>25</v>
      </c>
      <c r="D16" s="166" t="s">
        <v>26</v>
      </c>
      <c r="E16" s="167">
        <v>424</v>
      </c>
      <c r="F16" s="168">
        <v>42.041719999999998</v>
      </c>
      <c r="G16" s="169">
        <v>3.3221269999999997E-2</v>
      </c>
      <c r="H16" s="12"/>
      <c r="J16" s="14" t="s">
        <v>1199</v>
      </c>
    </row>
    <row r="17" spans="1:10" x14ac:dyDescent="0.2">
      <c r="A17" s="165">
        <v>11</v>
      </c>
      <c r="B17" s="166" t="s">
        <v>108</v>
      </c>
      <c r="C17" s="166" t="s">
        <v>109</v>
      </c>
      <c r="D17" s="166" t="s">
        <v>110</v>
      </c>
      <c r="E17" s="167">
        <v>3580</v>
      </c>
      <c r="F17" s="168">
        <v>36.807769999999998</v>
      </c>
      <c r="G17" s="169">
        <v>2.9085420000000001E-2</v>
      </c>
      <c r="H17" s="12"/>
      <c r="J17" s="14"/>
    </row>
    <row r="18" spans="1:10" x14ac:dyDescent="0.2">
      <c r="A18" s="165">
        <v>12</v>
      </c>
      <c r="B18" s="166" t="s">
        <v>236</v>
      </c>
      <c r="C18" s="166" t="s">
        <v>237</v>
      </c>
      <c r="D18" s="166" t="s">
        <v>14</v>
      </c>
      <c r="E18" s="167">
        <v>6083</v>
      </c>
      <c r="F18" s="168">
        <v>32.687000500000003</v>
      </c>
      <c r="G18" s="169">
        <v>2.5829189999999998E-2</v>
      </c>
      <c r="H18" s="12"/>
      <c r="J18" s="14"/>
    </row>
    <row r="19" spans="1:10" x14ac:dyDescent="0.2">
      <c r="A19" s="165">
        <v>13</v>
      </c>
      <c r="B19" s="166" t="s">
        <v>367</v>
      </c>
      <c r="C19" s="166" t="s">
        <v>368</v>
      </c>
      <c r="D19" s="166" t="s">
        <v>369</v>
      </c>
      <c r="E19" s="167">
        <v>7286</v>
      </c>
      <c r="F19" s="168">
        <v>31.071147</v>
      </c>
      <c r="G19" s="169">
        <v>2.4552350000000001E-2</v>
      </c>
      <c r="H19" s="12"/>
      <c r="J19" s="14"/>
    </row>
    <row r="20" spans="1:10" x14ac:dyDescent="0.2">
      <c r="A20" s="165">
        <v>14</v>
      </c>
      <c r="B20" s="166" t="s">
        <v>391</v>
      </c>
      <c r="C20" s="166" t="s">
        <v>392</v>
      </c>
      <c r="D20" s="166" t="s">
        <v>66</v>
      </c>
      <c r="E20" s="167">
        <v>901</v>
      </c>
      <c r="F20" s="168">
        <v>29.209519</v>
      </c>
      <c r="G20" s="169">
        <v>2.3081299999999999E-2</v>
      </c>
      <c r="H20" s="12"/>
      <c r="J20" s="14"/>
    </row>
    <row r="21" spans="1:10" ht="25.5" x14ac:dyDescent="0.2">
      <c r="A21" s="165">
        <v>15</v>
      </c>
      <c r="B21" s="166" t="s">
        <v>216</v>
      </c>
      <c r="C21" s="166" t="s">
        <v>217</v>
      </c>
      <c r="D21" s="166" t="s">
        <v>218</v>
      </c>
      <c r="E21" s="167">
        <v>2059</v>
      </c>
      <c r="F21" s="168">
        <v>26.917307000000001</v>
      </c>
      <c r="G21" s="169">
        <v>2.1270000000000001E-2</v>
      </c>
      <c r="H21" s="12"/>
      <c r="J21" s="14"/>
    </row>
    <row r="22" spans="1:10" ht="15" x14ac:dyDescent="0.2">
      <c r="A22" s="165">
        <v>16</v>
      </c>
      <c r="B22" s="166" t="s">
        <v>487</v>
      </c>
      <c r="C22" s="166" t="s">
        <v>488</v>
      </c>
      <c r="D22" s="166" t="s">
        <v>247</v>
      </c>
      <c r="E22" s="167">
        <v>1859</v>
      </c>
      <c r="F22" s="168">
        <v>25.773175999999999</v>
      </c>
      <c r="G22" s="169">
        <v>2.0365910000000001E-2</v>
      </c>
      <c r="H22" s="12"/>
      <c r="J22" s="62"/>
    </row>
    <row r="23" spans="1:10" x14ac:dyDescent="0.2">
      <c r="A23" s="165">
        <v>17</v>
      </c>
      <c r="B23" s="166" t="s">
        <v>485</v>
      </c>
      <c r="C23" s="166" t="s">
        <v>486</v>
      </c>
      <c r="D23" s="166" t="s">
        <v>47</v>
      </c>
      <c r="E23" s="167">
        <v>9495</v>
      </c>
      <c r="F23" s="168">
        <v>25.152255</v>
      </c>
      <c r="G23" s="169">
        <v>1.9875259999999999E-2</v>
      </c>
      <c r="H23" s="12"/>
      <c r="J23" s="14"/>
    </row>
    <row r="24" spans="1:10" x14ac:dyDescent="0.2">
      <c r="A24" s="165">
        <v>18</v>
      </c>
      <c r="B24" s="166" t="s">
        <v>100</v>
      </c>
      <c r="C24" s="166" t="s">
        <v>101</v>
      </c>
      <c r="D24" s="166" t="s">
        <v>102</v>
      </c>
      <c r="E24" s="167">
        <v>587</v>
      </c>
      <c r="F24" s="168">
        <v>24.897604999999999</v>
      </c>
      <c r="G24" s="169">
        <v>1.9674029999999999E-2</v>
      </c>
      <c r="H24" s="12"/>
      <c r="J24" s="14"/>
    </row>
    <row r="25" spans="1:10" x14ac:dyDescent="0.2">
      <c r="A25" s="165">
        <v>19</v>
      </c>
      <c r="B25" s="166" t="s">
        <v>121</v>
      </c>
      <c r="C25" s="166" t="s">
        <v>122</v>
      </c>
      <c r="D25" s="166" t="s">
        <v>14</v>
      </c>
      <c r="E25" s="167">
        <v>3748</v>
      </c>
      <c r="F25" s="168">
        <v>23.529944</v>
      </c>
      <c r="G25" s="169">
        <v>1.8593309999999998E-2</v>
      </c>
      <c r="H25" s="12"/>
      <c r="J25" s="14"/>
    </row>
    <row r="26" spans="1:10" x14ac:dyDescent="0.2">
      <c r="A26" s="165">
        <v>20</v>
      </c>
      <c r="B26" s="166" t="s">
        <v>344</v>
      </c>
      <c r="C26" s="166" t="s">
        <v>345</v>
      </c>
      <c r="D26" s="166" t="s">
        <v>233</v>
      </c>
      <c r="E26" s="167">
        <v>617</v>
      </c>
      <c r="F26" s="168">
        <v>22.6497615</v>
      </c>
      <c r="G26" s="169">
        <v>1.789779E-2</v>
      </c>
      <c r="H26" s="12"/>
      <c r="J26" s="14"/>
    </row>
    <row r="27" spans="1:10" x14ac:dyDescent="0.2">
      <c r="A27" s="165">
        <v>21</v>
      </c>
      <c r="B27" s="166" t="s">
        <v>489</v>
      </c>
      <c r="C27" s="166" t="s">
        <v>490</v>
      </c>
      <c r="D27" s="166" t="s">
        <v>233</v>
      </c>
      <c r="E27" s="167">
        <v>1555</v>
      </c>
      <c r="F27" s="168">
        <v>20.589755</v>
      </c>
      <c r="G27" s="169">
        <v>1.626998E-2</v>
      </c>
      <c r="H27" s="12"/>
      <c r="J27" s="14"/>
    </row>
    <row r="28" spans="1:10" x14ac:dyDescent="0.2">
      <c r="A28" s="165">
        <v>22</v>
      </c>
      <c r="B28" s="166" t="s">
        <v>346</v>
      </c>
      <c r="C28" s="166" t="s">
        <v>347</v>
      </c>
      <c r="D28" s="166" t="s">
        <v>348</v>
      </c>
      <c r="E28" s="167">
        <v>2810</v>
      </c>
      <c r="F28" s="168">
        <v>19.370735</v>
      </c>
      <c r="G28" s="169">
        <v>1.5306709999999999E-2</v>
      </c>
      <c r="H28" s="12"/>
      <c r="J28" s="14"/>
    </row>
    <row r="29" spans="1:10" x14ac:dyDescent="0.2">
      <c r="A29" s="165">
        <v>23</v>
      </c>
      <c r="B29" s="166" t="s">
        <v>431</v>
      </c>
      <c r="C29" s="166" t="s">
        <v>432</v>
      </c>
      <c r="D29" s="166" t="s">
        <v>210</v>
      </c>
      <c r="E29" s="167">
        <v>4838</v>
      </c>
      <c r="F29" s="168">
        <v>17.453085000000002</v>
      </c>
      <c r="G29" s="169">
        <v>1.3791390000000001E-2</v>
      </c>
      <c r="H29" s="12"/>
      <c r="J29" s="14"/>
    </row>
    <row r="30" spans="1:10" ht="25.5" x14ac:dyDescent="0.2">
      <c r="A30" s="165">
        <v>24</v>
      </c>
      <c r="B30" s="166" t="s">
        <v>133</v>
      </c>
      <c r="C30" s="166" t="s">
        <v>134</v>
      </c>
      <c r="D30" s="166" t="s">
        <v>26</v>
      </c>
      <c r="E30" s="167">
        <v>1190</v>
      </c>
      <c r="F30" s="168">
        <v>16.783165</v>
      </c>
      <c r="G30" s="169">
        <v>1.3262019999999999E-2</v>
      </c>
      <c r="H30" s="12"/>
      <c r="J30" s="14"/>
    </row>
    <row r="31" spans="1:10" ht="25.5" x14ac:dyDescent="0.2">
      <c r="A31" s="165">
        <v>25</v>
      </c>
      <c r="B31" s="166" t="s">
        <v>314</v>
      </c>
      <c r="C31" s="166" t="s">
        <v>315</v>
      </c>
      <c r="D31" s="166" t="s">
        <v>309</v>
      </c>
      <c r="E31" s="167">
        <v>526</v>
      </c>
      <c r="F31" s="168">
        <v>16.765723999999999</v>
      </c>
      <c r="G31" s="169">
        <v>1.324824E-2</v>
      </c>
      <c r="H31" s="12"/>
      <c r="J31" s="14"/>
    </row>
    <row r="32" spans="1:10" ht="25.5" x14ac:dyDescent="0.2">
      <c r="A32" s="165">
        <v>26</v>
      </c>
      <c r="B32" s="166" t="s">
        <v>491</v>
      </c>
      <c r="C32" s="166" t="s">
        <v>492</v>
      </c>
      <c r="D32" s="166" t="s">
        <v>213</v>
      </c>
      <c r="E32" s="167">
        <v>1140</v>
      </c>
      <c r="F32" s="168">
        <v>16.498080000000002</v>
      </c>
      <c r="G32" s="169">
        <v>1.303675E-2</v>
      </c>
      <c r="H32" s="12"/>
      <c r="J32" s="14"/>
    </row>
    <row r="33" spans="1:10" ht="25.5" x14ac:dyDescent="0.2">
      <c r="A33" s="165">
        <v>27</v>
      </c>
      <c r="B33" s="166" t="s">
        <v>493</v>
      </c>
      <c r="C33" s="166" t="s">
        <v>494</v>
      </c>
      <c r="D33" s="166" t="s">
        <v>495</v>
      </c>
      <c r="E33" s="167">
        <v>1535</v>
      </c>
      <c r="F33" s="168">
        <v>16.2748375</v>
      </c>
      <c r="G33" s="169">
        <v>1.286034E-2</v>
      </c>
      <c r="H33" s="12"/>
      <c r="J33" s="14"/>
    </row>
    <row r="34" spans="1:10" x14ac:dyDescent="0.2">
      <c r="A34" s="165">
        <v>28</v>
      </c>
      <c r="B34" s="166" t="s">
        <v>69</v>
      </c>
      <c r="C34" s="166" t="s">
        <v>70</v>
      </c>
      <c r="D34" s="166" t="s">
        <v>71</v>
      </c>
      <c r="E34" s="167">
        <v>1497</v>
      </c>
      <c r="F34" s="168">
        <v>16.090504500000002</v>
      </c>
      <c r="G34" s="169">
        <v>1.2714680000000001E-2</v>
      </c>
      <c r="H34" s="12"/>
      <c r="J34" s="14"/>
    </row>
    <row r="35" spans="1:10" x14ac:dyDescent="0.2">
      <c r="A35" s="165">
        <v>29</v>
      </c>
      <c r="B35" s="166" t="s">
        <v>387</v>
      </c>
      <c r="C35" s="166" t="s">
        <v>388</v>
      </c>
      <c r="D35" s="166" t="s">
        <v>47</v>
      </c>
      <c r="E35" s="167">
        <v>989</v>
      </c>
      <c r="F35" s="168">
        <v>14.457696500000001</v>
      </c>
      <c r="G35" s="169">
        <v>1.1424439999999999E-2</v>
      </c>
      <c r="H35" s="12"/>
      <c r="J35" s="14"/>
    </row>
    <row r="36" spans="1:10" x14ac:dyDescent="0.2">
      <c r="A36" s="165">
        <v>30</v>
      </c>
      <c r="B36" s="166" t="s">
        <v>389</v>
      </c>
      <c r="C36" s="166" t="s">
        <v>390</v>
      </c>
      <c r="D36" s="166" t="s">
        <v>47</v>
      </c>
      <c r="E36" s="167">
        <v>731</v>
      </c>
      <c r="F36" s="168">
        <v>12.283723999999999</v>
      </c>
      <c r="G36" s="169">
        <v>9.7065699999999994E-3</v>
      </c>
      <c r="H36" s="12"/>
      <c r="J36" s="14"/>
    </row>
    <row r="37" spans="1:10" x14ac:dyDescent="0.2">
      <c r="A37" s="165">
        <v>31</v>
      </c>
      <c r="B37" s="166" t="s">
        <v>375</v>
      </c>
      <c r="C37" s="166" t="s">
        <v>376</v>
      </c>
      <c r="D37" s="166" t="s">
        <v>369</v>
      </c>
      <c r="E37" s="167">
        <v>517</v>
      </c>
      <c r="F37" s="168">
        <v>12.041188500000001</v>
      </c>
      <c r="G37" s="169">
        <v>9.5149199999999996E-3</v>
      </c>
      <c r="H37" s="12"/>
      <c r="J37" s="14"/>
    </row>
    <row r="38" spans="1:10" x14ac:dyDescent="0.2">
      <c r="A38" s="165">
        <v>32</v>
      </c>
      <c r="B38" s="166" t="s">
        <v>498</v>
      </c>
      <c r="C38" s="166" t="s">
        <v>499</v>
      </c>
      <c r="D38" s="166" t="s">
        <v>233</v>
      </c>
      <c r="E38" s="167">
        <v>1558</v>
      </c>
      <c r="F38" s="168">
        <v>6.8271559999999996</v>
      </c>
      <c r="G38" s="169">
        <v>5.3947999999999999E-3</v>
      </c>
      <c r="H38" s="12"/>
      <c r="J38" s="14"/>
    </row>
    <row r="39" spans="1:10" x14ac:dyDescent="0.2">
      <c r="A39" s="165">
        <v>33</v>
      </c>
      <c r="B39" s="166" t="s">
        <v>496</v>
      </c>
      <c r="C39" s="166" t="s">
        <v>989</v>
      </c>
      <c r="D39" s="166" t="s">
        <v>17</v>
      </c>
      <c r="E39" s="167">
        <v>327</v>
      </c>
      <c r="F39" s="168">
        <v>3.2266724999999998</v>
      </c>
      <c r="G39" s="169">
        <v>2.5497100000000002E-3</v>
      </c>
      <c r="H39" s="12"/>
      <c r="J39" s="14"/>
    </row>
    <row r="40" spans="1:10" x14ac:dyDescent="0.2">
      <c r="A40" s="163"/>
      <c r="B40" s="163"/>
      <c r="C40" s="164" t="s">
        <v>150</v>
      </c>
      <c r="D40" s="163"/>
      <c r="E40" s="163" t="s">
        <v>151</v>
      </c>
      <c r="F40" s="170">
        <f>SUM(F7:F39)</f>
        <v>1224.8632465000003</v>
      </c>
      <c r="G40" s="171">
        <f>SUM(G7:G39)</f>
        <v>0.96788417999999987</v>
      </c>
      <c r="H40" s="12"/>
      <c r="J40" s="14"/>
    </row>
    <row r="41" spans="1:10" x14ac:dyDescent="0.2">
      <c r="A41" s="163"/>
      <c r="B41" s="163"/>
      <c r="C41" s="172"/>
      <c r="D41" s="163"/>
      <c r="E41" s="163"/>
      <c r="F41" s="173"/>
      <c r="G41" s="173"/>
      <c r="H41" s="12"/>
      <c r="J41" s="14"/>
    </row>
    <row r="42" spans="1:10" x14ac:dyDescent="0.2">
      <c r="A42" s="163"/>
      <c r="B42" s="163"/>
      <c r="C42" s="164" t="s">
        <v>152</v>
      </c>
      <c r="D42" s="163"/>
      <c r="E42" s="163"/>
      <c r="F42" s="163"/>
      <c r="G42" s="163"/>
      <c r="H42" s="12"/>
      <c r="J42" s="14"/>
    </row>
    <row r="43" spans="1:10" x14ac:dyDescent="0.2">
      <c r="A43" s="163"/>
      <c r="B43" s="163"/>
      <c r="C43" s="164" t="s">
        <v>150</v>
      </c>
      <c r="D43" s="163"/>
      <c r="E43" s="163" t="s">
        <v>151</v>
      </c>
      <c r="F43" s="174" t="s">
        <v>153</v>
      </c>
      <c r="G43" s="171">
        <v>0</v>
      </c>
      <c r="H43" s="12"/>
      <c r="J43" s="14"/>
    </row>
    <row r="44" spans="1:10" x14ac:dyDescent="0.2">
      <c r="A44" s="163"/>
      <c r="B44" s="163"/>
      <c r="C44" s="172"/>
      <c r="D44" s="163"/>
      <c r="E44" s="163"/>
      <c r="F44" s="173"/>
      <c r="G44" s="173"/>
      <c r="H44" s="12"/>
      <c r="J44" s="14"/>
    </row>
    <row r="45" spans="1:10" x14ac:dyDescent="0.2">
      <c r="A45" s="163"/>
      <c r="B45" s="163"/>
      <c r="C45" s="164" t="s">
        <v>154</v>
      </c>
      <c r="D45" s="163"/>
      <c r="E45" s="163"/>
      <c r="F45" s="163"/>
      <c r="G45" s="163"/>
      <c r="H45" s="12"/>
      <c r="J45" s="14"/>
    </row>
    <row r="46" spans="1:10" x14ac:dyDescent="0.2">
      <c r="A46" s="163"/>
      <c r="B46" s="163"/>
      <c r="C46" s="164" t="s">
        <v>150</v>
      </c>
      <c r="D46" s="163"/>
      <c r="E46" s="163" t="s">
        <v>151</v>
      </c>
      <c r="F46" s="174" t="s">
        <v>153</v>
      </c>
      <c r="G46" s="171">
        <v>0</v>
      </c>
      <c r="H46" s="12"/>
      <c r="J46" s="14"/>
    </row>
    <row r="47" spans="1:10" x14ac:dyDescent="0.2">
      <c r="A47" s="163"/>
      <c r="B47" s="163"/>
      <c r="C47" s="172"/>
      <c r="D47" s="163"/>
      <c r="E47" s="163"/>
      <c r="F47" s="173"/>
      <c r="G47" s="173"/>
      <c r="H47" s="12"/>
      <c r="J47" s="14"/>
    </row>
    <row r="48" spans="1:10" x14ac:dyDescent="0.2">
      <c r="A48" s="163"/>
      <c r="B48" s="163"/>
      <c r="C48" s="164" t="s">
        <v>155</v>
      </c>
      <c r="D48" s="163"/>
      <c r="E48" s="163"/>
      <c r="F48" s="163"/>
      <c r="G48" s="163"/>
      <c r="H48" s="12"/>
      <c r="J48" s="14"/>
    </row>
    <row r="49" spans="1:10" x14ac:dyDescent="0.2">
      <c r="A49" s="163"/>
      <c r="B49" s="163"/>
      <c r="C49" s="164" t="s">
        <v>150</v>
      </c>
      <c r="D49" s="163"/>
      <c r="E49" s="163" t="s">
        <v>151</v>
      </c>
      <c r="F49" s="174" t="s">
        <v>153</v>
      </c>
      <c r="G49" s="171">
        <v>0</v>
      </c>
      <c r="H49" s="12"/>
      <c r="J49" s="14"/>
    </row>
    <row r="50" spans="1:10" x14ac:dyDescent="0.2">
      <c r="A50" s="163"/>
      <c r="B50" s="163"/>
      <c r="C50" s="172"/>
      <c r="D50" s="163"/>
      <c r="E50" s="163"/>
      <c r="F50" s="173"/>
      <c r="G50" s="173"/>
      <c r="H50" s="12"/>
      <c r="J50" s="14"/>
    </row>
    <row r="51" spans="1:10" x14ac:dyDescent="0.2">
      <c r="A51" s="163"/>
      <c r="B51" s="163"/>
      <c r="C51" s="164" t="s">
        <v>156</v>
      </c>
      <c r="D51" s="163"/>
      <c r="E51" s="163"/>
      <c r="F51" s="173"/>
      <c r="G51" s="173"/>
      <c r="H51" s="12"/>
      <c r="J51" s="14"/>
    </row>
    <row r="52" spans="1:10" x14ac:dyDescent="0.2">
      <c r="A52" s="163"/>
      <c r="B52" s="163"/>
      <c r="C52" s="164" t="s">
        <v>150</v>
      </c>
      <c r="D52" s="163"/>
      <c r="E52" s="163" t="s">
        <v>151</v>
      </c>
      <c r="F52" s="174" t="s">
        <v>153</v>
      </c>
      <c r="G52" s="171">
        <v>0</v>
      </c>
      <c r="H52" s="12"/>
      <c r="J52" s="14"/>
    </row>
    <row r="53" spans="1:10" x14ac:dyDescent="0.2">
      <c r="A53" s="163"/>
      <c r="B53" s="163"/>
      <c r="C53" s="172"/>
      <c r="D53" s="163"/>
      <c r="E53" s="163"/>
      <c r="F53" s="173"/>
      <c r="G53" s="173"/>
      <c r="H53" s="12"/>
      <c r="J53" s="14"/>
    </row>
    <row r="54" spans="1:10" x14ac:dyDescent="0.2">
      <c r="A54" s="163"/>
      <c r="B54" s="163"/>
      <c r="C54" s="164" t="s">
        <v>157</v>
      </c>
      <c r="D54" s="163"/>
      <c r="E54" s="163"/>
      <c r="F54" s="173"/>
      <c r="G54" s="173"/>
      <c r="H54" s="12"/>
      <c r="J54" s="14"/>
    </row>
    <row r="55" spans="1:10" x14ac:dyDescent="0.2">
      <c r="A55" s="163"/>
      <c r="B55" s="163"/>
      <c r="C55" s="164" t="s">
        <v>150</v>
      </c>
      <c r="D55" s="163"/>
      <c r="E55" s="163" t="s">
        <v>151</v>
      </c>
      <c r="F55" s="174" t="s">
        <v>153</v>
      </c>
      <c r="G55" s="171">
        <v>0</v>
      </c>
      <c r="H55" s="12"/>
      <c r="J55" s="14"/>
    </row>
    <row r="56" spans="1:10" x14ac:dyDescent="0.2">
      <c r="A56" s="163"/>
      <c r="B56" s="163"/>
      <c r="C56" s="172"/>
      <c r="D56" s="163"/>
      <c r="E56" s="163"/>
      <c r="F56" s="173"/>
      <c r="G56" s="173"/>
      <c r="H56" s="12"/>
      <c r="J56" s="14"/>
    </row>
    <row r="57" spans="1:10" x14ac:dyDescent="0.2">
      <c r="A57" s="163"/>
      <c r="B57" s="163"/>
      <c r="C57" s="164" t="s">
        <v>158</v>
      </c>
      <c r="D57" s="163"/>
      <c r="E57" s="163"/>
      <c r="F57" s="170">
        <v>1224.8632465000001</v>
      </c>
      <c r="G57" s="171">
        <v>0.96788417999999998</v>
      </c>
      <c r="H57" s="12"/>
      <c r="J57" s="14"/>
    </row>
    <row r="58" spans="1:10" x14ac:dyDescent="0.2">
      <c r="A58" s="163"/>
      <c r="B58" s="163"/>
      <c r="C58" s="172"/>
      <c r="D58" s="163"/>
      <c r="E58" s="163"/>
      <c r="F58" s="173"/>
      <c r="G58" s="173"/>
      <c r="H58" s="12"/>
      <c r="J58" s="14"/>
    </row>
    <row r="59" spans="1:10" x14ac:dyDescent="0.2">
      <c r="A59" s="163"/>
      <c r="B59" s="163"/>
      <c r="C59" s="164" t="s">
        <v>159</v>
      </c>
      <c r="D59" s="163"/>
      <c r="E59" s="163"/>
      <c r="F59" s="173"/>
      <c r="G59" s="173"/>
      <c r="H59" s="12"/>
      <c r="J59" s="14"/>
    </row>
    <row r="60" spans="1:10" ht="25.5" x14ac:dyDescent="0.2">
      <c r="A60" s="163"/>
      <c r="B60" s="163"/>
      <c r="C60" s="164" t="s">
        <v>8</v>
      </c>
      <c r="D60" s="163"/>
      <c r="E60" s="163"/>
      <c r="F60" s="173"/>
      <c r="G60" s="173"/>
      <c r="H60" s="12"/>
      <c r="J60" s="14"/>
    </row>
    <row r="61" spans="1:10" x14ac:dyDescent="0.2">
      <c r="A61" s="163"/>
      <c r="B61" s="163"/>
      <c r="C61" s="164" t="s">
        <v>150</v>
      </c>
      <c r="D61" s="163"/>
      <c r="E61" s="163" t="s">
        <v>151</v>
      </c>
      <c r="F61" s="174" t="s">
        <v>153</v>
      </c>
      <c r="G61" s="171">
        <v>0</v>
      </c>
      <c r="H61" s="12"/>
      <c r="J61" s="14"/>
    </row>
    <row r="62" spans="1:10" x14ac:dyDescent="0.2">
      <c r="A62" s="163"/>
      <c r="B62" s="163"/>
      <c r="C62" s="172"/>
      <c r="D62" s="163"/>
      <c r="E62" s="163"/>
      <c r="F62" s="173"/>
      <c r="G62" s="173"/>
      <c r="H62" s="12"/>
      <c r="J62" s="14"/>
    </row>
    <row r="63" spans="1:10" x14ac:dyDescent="0.2">
      <c r="A63" s="163"/>
      <c r="B63" s="163"/>
      <c r="C63" s="164" t="s">
        <v>160</v>
      </c>
      <c r="D63" s="163"/>
      <c r="E63" s="163"/>
      <c r="F63" s="163"/>
      <c r="G63" s="163"/>
      <c r="H63" s="12"/>
      <c r="J63" s="14"/>
    </row>
    <row r="64" spans="1:10" x14ac:dyDescent="0.2">
      <c r="A64" s="163"/>
      <c r="B64" s="163"/>
      <c r="C64" s="164" t="s">
        <v>150</v>
      </c>
      <c r="D64" s="163"/>
      <c r="E64" s="163" t="s">
        <v>151</v>
      </c>
      <c r="F64" s="174" t="s">
        <v>153</v>
      </c>
      <c r="G64" s="171">
        <v>0</v>
      </c>
      <c r="H64" s="12"/>
      <c r="J64" s="14"/>
    </row>
    <row r="65" spans="1:10" x14ac:dyDescent="0.2">
      <c r="A65" s="163"/>
      <c r="B65" s="163"/>
      <c r="C65" s="172"/>
      <c r="D65" s="163"/>
      <c r="E65" s="163"/>
      <c r="F65" s="173"/>
      <c r="G65" s="173"/>
      <c r="H65" s="12"/>
      <c r="J65" s="14"/>
    </row>
    <row r="66" spans="1:10" x14ac:dyDescent="0.2">
      <c r="A66" s="163"/>
      <c r="B66" s="163"/>
      <c r="C66" s="164" t="s">
        <v>161</v>
      </c>
      <c r="D66" s="163"/>
      <c r="E66" s="163"/>
      <c r="F66" s="163"/>
      <c r="G66" s="163"/>
      <c r="H66" s="12"/>
      <c r="J66" s="14"/>
    </row>
    <row r="67" spans="1:10" x14ac:dyDescent="0.2">
      <c r="A67" s="163"/>
      <c r="B67" s="163"/>
      <c r="C67" s="164" t="s">
        <v>150</v>
      </c>
      <c r="D67" s="163"/>
      <c r="E67" s="163" t="s">
        <v>151</v>
      </c>
      <c r="F67" s="174" t="s">
        <v>153</v>
      </c>
      <c r="G67" s="171">
        <v>0</v>
      </c>
      <c r="H67" s="12"/>
      <c r="J67" s="14"/>
    </row>
    <row r="68" spans="1:10" x14ac:dyDescent="0.2">
      <c r="A68" s="163"/>
      <c r="B68" s="163"/>
      <c r="C68" s="172"/>
      <c r="D68" s="163"/>
      <c r="E68" s="163"/>
      <c r="F68" s="173"/>
      <c r="G68" s="173"/>
      <c r="H68" s="12"/>
      <c r="J68" s="14"/>
    </row>
    <row r="69" spans="1:10" x14ac:dyDescent="0.2">
      <c r="A69" s="163"/>
      <c r="B69" s="163"/>
      <c r="C69" s="164" t="s">
        <v>162</v>
      </c>
      <c r="D69" s="163"/>
      <c r="E69" s="163"/>
      <c r="F69" s="173"/>
      <c r="G69" s="173"/>
      <c r="H69" s="12"/>
      <c r="J69" s="14"/>
    </row>
    <row r="70" spans="1:10" x14ac:dyDescent="0.2">
      <c r="A70" s="163"/>
      <c r="B70" s="163"/>
      <c r="C70" s="164" t="s">
        <v>150</v>
      </c>
      <c r="D70" s="163"/>
      <c r="E70" s="163" t="s">
        <v>151</v>
      </c>
      <c r="F70" s="174" t="s">
        <v>153</v>
      </c>
      <c r="G70" s="171">
        <v>0</v>
      </c>
      <c r="H70" s="12"/>
      <c r="J70" s="14"/>
    </row>
    <row r="71" spans="1:10" x14ac:dyDescent="0.2">
      <c r="A71" s="163"/>
      <c r="B71" s="163"/>
      <c r="C71" s="172"/>
      <c r="D71" s="163"/>
      <c r="E71" s="163"/>
      <c r="F71" s="173"/>
      <c r="G71" s="173"/>
      <c r="H71" s="12"/>
      <c r="J71" s="14"/>
    </row>
    <row r="72" spans="1:10" x14ac:dyDescent="0.2">
      <c r="A72" s="163"/>
      <c r="B72" s="163"/>
      <c r="C72" s="164" t="s">
        <v>163</v>
      </c>
      <c r="D72" s="163"/>
      <c r="E72" s="163"/>
      <c r="F72" s="170">
        <v>0</v>
      </c>
      <c r="G72" s="171">
        <v>0</v>
      </c>
      <c r="H72" s="12"/>
      <c r="J72" s="14"/>
    </row>
    <row r="73" spans="1:10" x14ac:dyDescent="0.2">
      <c r="A73" s="163"/>
      <c r="B73" s="163"/>
      <c r="C73" s="172"/>
      <c r="D73" s="163"/>
      <c r="E73" s="163"/>
      <c r="F73" s="173"/>
      <c r="G73" s="173"/>
      <c r="H73" s="12"/>
      <c r="J73" s="14"/>
    </row>
    <row r="74" spans="1:10" x14ac:dyDescent="0.2">
      <c r="A74" s="163"/>
      <c r="B74" s="163"/>
      <c r="C74" s="164" t="s">
        <v>164</v>
      </c>
      <c r="D74" s="163"/>
      <c r="E74" s="163"/>
      <c r="F74" s="173"/>
      <c r="G74" s="173"/>
      <c r="H74" s="12"/>
      <c r="J74" s="14"/>
    </row>
    <row r="75" spans="1:10" x14ac:dyDescent="0.2">
      <c r="A75" s="163"/>
      <c r="B75" s="163"/>
      <c r="C75" s="164" t="s">
        <v>165</v>
      </c>
      <c r="D75" s="163"/>
      <c r="E75" s="163"/>
      <c r="F75" s="173"/>
      <c r="G75" s="173"/>
      <c r="H75" s="12"/>
      <c r="J75" s="14"/>
    </row>
    <row r="76" spans="1:10" x14ac:dyDescent="0.2">
      <c r="A76" s="163"/>
      <c r="B76" s="163"/>
      <c r="C76" s="164" t="s">
        <v>150</v>
      </c>
      <c r="D76" s="163"/>
      <c r="E76" s="163" t="s">
        <v>151</v>
      </c>
      <c r="F76" s="174" t="s">
        <v>153</v>
      </c>
      <c r="G76" s="171">
        <v>0</v>
      </c>
      <c r="H76" s="12"/>
      <c r="J76" s="14"/>
    </row>
    <row r="77" spans="1:10" x14ac:dyDescent="0.2">
      <c r="A77" s="163"/>
      <c r="B77" s="163"/>
      <c r="C77" s="172"/>
      <c r="D77" s="163"/>
      <c r="E77" s="163"/>
      <c r="F77" s="173"/>
      <c r="G77" s="173"/>
      <c r="H77" s="12"/>
      <c r="J77" s="14"/>
    </row>
    <row r="78" spans="1:10" x14ac:dyDescent="0.2">
      <c r="A78" s="163"/>
      <c r="B78" s="163"/>
      <c r="C78" s="164" t="s">
        <v>166</v>
      </c>
      <c r="D78" s="163"/>
      <c r="E78" s="163"/>
      <c r="F78" s="173"/>
      <c r="G78" s="173"/>
      <c r="H78" s="12"/>
      <c r="J78" s="14"/>
    </row>
    <row r="79" spans="1:10" x14ac:dyDescent="0.2">
      <c r="A79" s="163"/>
      <c r="B79" s="163"/>
      <c r="C79" s="164" t="s">
        <v>150</v>
      </c>
      <c r="D79" s="163"/>
      <c r="E79" s="163" t="s">
        <v>151</v>
      </c>
      <c r="F79" s="174" t="s">
        <v>153</v>
      </c>
      <c r="G79" s="171">
        <v>0</v>
      </c>
      <c r="H79" s="12"/>
      <c r="J79" s="14"/>
    </row>
    <row r="80" spans="1:10" x14ac:dyDescent="0.2">
      <c r="A80" s="163"/>
      <c r="B80" s="163"/>
      <c r="C80" s="172"/>
      <c r="D80" s="163"/>
      <c r="E80" s="163"/>
      <c r="F80" s="173"/>
      <c r="G80" s="173"/>
      <c r="H80" s="12"/>
      <c r="J80" s="14"/>
    </row>
    <row r="81" spans="1:10" x14ac:dyDescent="0.2">
      <c r="A81" s="163"/>
      <c r="B81" s="163"/>
      <c r="C81" s="164" t="s">
        <v>167</v>
      </c>
      <c r="D81" s="163"/>
      <c r="E81" s="163"/>
      <c r="F81" s="173"/>
      <c r="G81" s="173"/>
      <c r="H81" s="12"/>
      <c r="J81" s="14"/>
    </row>
    <row r="82" spans="1:10" x14ac:dyDescent="0.2">
      <c r="A82" s="163"/>
      <c r="B82" s="163"/>
      <c r="C82" s="164" t="s">
        <v>150</v>
      </c>
      <c r="D82" s="163"/>
      <c r="E82" s="163" t="s">
        <v>151</v>
      </c>
      <c r="F82" s="174" t="s">
        <v>153</v>
      </c>
      <c r="G82" s="171">
        <v>0</v>
      </c>
      <c r="H82" s="12"/>
      <c r="J82" s="14"/>
    </row>
    <row r="83" spans="1:10" x14ac:dyDescent="0.2">
      <c r="A83" s="163"/>
      <c r="B83" s="163"/>
      <c r="C83" s="172"/>
      <c r="D83" s="163"/>
      <c r="E83" s="163"/>
      <c r="F83" s="173"/>
      <c r="G83" s="173"/>
      <c r="H83" s="12"/>
      <c r="J83" s="14"/>
    </row>
    <row r="84" spans="1:10" x14ac:dyDescent="0.2">
      <c r="A84" s="163"/>
      <c r="B84" s="163"/>
      <c r="C84" s="164" t="s">
        <v>168</v>
      </c>
      <c r="D84" s="163"/>
      <c r="E84" s="163"/>
      <c r="F84" s="173"/>
      <c r="G84" s="173"/>
      <c r="H84" s="12"/>
      <c r="J84" s="14"/>
    </row>
    <row r="85" spans="1:10" x14ac:dyDescent="0.2">
      <c r="A85" s="165">
        <v>1</v>
      </c>
      <c r="B85" s="166"/>
      <c r="C85" s="166" t="s">
        <v>169</v>
      </c>
      <c r="D85" s="166"/>
      <c r="E85" s="175"/>
      <c r="F85" s="168">
        <v>35.270682499999999</v>
      </c>
      <c r="G85" s="169">
        <v>2.7870809999999999E-2</v>
      </c>
      <c r="H85" s="176">
        <v>6.6416448321270405</v>
      </c>
      <c r="J85" s="14"/>
    </row>
    <row r="86" spans="1:10" x14ac:dyDescent="0.2">
      <c r="A86" s="163"/>
      <c r="B86" s="163"/>
      <c r="C86" s="164" t="s">
        <v>150</v>
      </c>
      <c r="D86" s="163"/>
      <c r="E86" s="163" t="s">
        <v>151</v>
      </c>
      <c r="F86" s="170">
        <v>35.270682499999999</v>
      </c>
      <c r="G86" s="171">
        <v>2.7870809999999999E-2</v>
      </c>
      <c r="H86" s="12"/>
      <c r="J86" s="14"/>
    </row>
    <row r="87" spans="1:10" x14ac:dyDescent="0.2">
      <c r="A87" s="163"/>
      <c r="B87" s="163"/>
      <c r="C87" s="172"/>
      <c r="D87" s="163"/>
      <c r="E87" s="163"/>
      <c r="F87" s="173"/>
      <c r="G87" s="173"/>
      <c r="H87" s="12"/>
      <c r="J87" s="14"/>
    </row>
    <row r="88" spans="1:10" x14ac:dyDescent="0.2">
      <c r="A88" s="163"/>
      <c r="B88" s="163"/>
      <c r="C88" s="164" t="s">
        <v>170</v>
      </c>
      <c r="D88" s="163"/>
      <c r="E88" s="163"/>
      <c r="F88" s="170">
        <v>35.270682499999999</v>
      </c>
      <c r="G88" s="171">
        <v>2.7870809999999999E-2</v>
      </c>
      <c r="H88" s="12"/>
      <c r="J88" s="14"/>
    </row>
    <row r="89" spans="1:10" x14ac:dyDescent="0.2">
      <c r="A89" s="163"/>
      <c r="B89" s="163"/>
      <c r="C89" s="173"/>
      <c r="D89" s="163"/>
      <c r="E89" s="163"/>
      <c r="F89" s="163"/>
      <c r="G89" s="163"/>
      <c r="H89" s="12"/>
      <c r="J89" s="14"/>
    </row>
    <row r="90" spans="1:10" x14ac:dyDescent="0.2">
      <c r="A90" s="163"/>
      <c r="B90" s="163"/>
      <c r="C90" s="164" t="s">
        <v>171</v>
      </c>
      <c r="D90" s="163"/>
      <c r="E90" s="163"/>
      <c r="F90" s="163"/>
      <c r="G90" s="163"/>
      <c r="H90" s="12"/>
      <c r="J90" s="14"/>
    </row>
    <row r="91" spans="1:10" x14ac:dyDescent="0.2">
      <c r="A91" s="163"/>
      <c r="B91" s="163"/>
      <c r="C91" s="164" t="s">
        <v>172</v>
      </c>
      <c r="D91" s="163"/>
      <c r="E91" s="163"/>
      <c r="F91" s="163"/>
      <c r="G91" s="163"/>
      <c r="H91" s="12"/>
      <c r="J91" s="14"/>
    </row>
    <row r="92" spans="1:10" x14ac:dyDescent="0.2">
      <c r="A92" s="163"/>
      <c r="B92" s="163"/>
      <c r="C92" s="164" t="s">
        <v>150</v>
      </c>
      <c r="D92" s="163"/>
      <c r="E92" s="163" t="s">
        <v>151</v>
      </c>
      <c r="F92" s="174" t="s">
        <v>153</v>
      </c>
      <c r="G92" s="171">
        <v>0</v>
      </c>
      <c r="H92" s="12"/>
      <c r="J92" s="14"/>
    </row>
    <row r="93" spans="1:10" x14ac:dyDescent="0.2">
      <c r="A93" s="163"/>
      <c r="B93" s="163"/>
      <c r="C93" s="172"/>
      <c r="D93" s="163"/>
      <c r="E93" s="163"/>
      <c r="F93" s="173"/>
      <c r="G93" s="173"/>
      <c r="H93" s="12"/>
      <c r="J93" s="14"/>
    </row>
    <row r="94" spans="1:10" x14ac:dyDescent="0.2">
      <c r="A94" s="163"/>
      <c r="B94" s="163"/>
      <c r="C94" s="164" t="s">
        <v>175</v>
      </c>
      <c r="D94" s="163"/>
      <c r="E94" s="163"/>
      <c r="F94" s="163"/>
      <c r="G94" s="163"/>
      <c r="H94" s="12"/>
      <c r="J94" s="14"/>
    </row>
    <row r="95" spans="1:10" x14ac:dyDescent="0.2">
      <c r="A95" s="163"/>
      <c r="B95" s="163"/>
      <c r="C95" s="164" t="s">
        <v>176</v>
      </c>
      <c r="D95" s="163"/>
      <c r="E95" s="163"/>
      <c r="F95" s="163"/>
      <c r="G95" s="163"/>
      <c r="H95" s="12"/>
      <c r="J95" s="14"/>
    </row>
    <row r="96" spans="1:10" x14ac:dyDescent="0.2">
      <c r="A96" s="163"/>
      <c r="B96" s="163"/>
      <c r="C96" s="164" t="s">
        <v>150</v>
      </c>
      <c r="D96" s="163"/>
      <c r="E96" s="163" t="s">
        <v>151</v>
      </c>
      <c r="F96" s="174" t="s">
        <v>153</v>
      </c>
      <c r="G96" s="171">
        <v>0</v>
      </c>
      <c r="H96" s="12"/>
      <c r="J96" s="14"/>
    </row>
    <row r="97" spans="1:17" x14ac:dyDescent="0.2">
      <c r="A97" s="163"/>
      <c r="B97" s="163"/>
      <c r="C97" s="172"/>
      <c r="D97" s="163"/>
      <c r="E97" s="163"/>
      <c r="F97" s="173"/>
      <c r="G97" s="173"/>
      <c r="H97" s="12"/>
      <c r="J97" s="14"/>
    </row>
    <row r="98" spans="1:17" ht="25.5" x14ac:dyDescent="0.2">
      <c r="A98" s="163"/>
      <c r="B98" s="163"/>
      <c r="C98" s="164" t="s">
        <v>177</v>
      </c>
      <c r="D98" s="163"/>
      <c r="E98" s="163"/>
      <c r="F98" s="173"/>
      <c r="G98" s="173"/>
      <c r="H98" s="12"/>
      <c r="J98" s="14"/>
    </row>
    <row r="99" spans="1:17" x14ac:dyDescent="0.2">
      <c r="A99" s="163"/>
      <c r="B99" s="163"/>
      <c r="C99" s="164" t="s">
        <v>150</v>
      </c>
      <c r="D99" s="163"/>
      <c r="E99" s="163" t="s">
        <v>151</v>
      </c>
      <c r="F99" s="174" t="s">
        <v>153</v>
      </c>
      <c r="G99" s="171">
        <v>0</v>
      </c>
      <c r="H99" s="12"/>
      <c r="J99" s="14"/>
    </row>
    <row r="100" spans="1:17" x14ac:dyDescent="0.2">
      <c r="A100" s="163"/>
      <c r="B100" s="166"/>
      <c r="C100" s="166"/>
      <c r="D100" s="164"/>
      <c r="E100" s="163"/>
      <c r="F100" s="166"/>
      <c r="G100" s="175"/>
      <c r="H100" s="12"/>
      <c r="J100" s="14"/>
    </row>
    <row r="101" spans="1:17" x14ac:dyDescent="0.2">
      <c r="A101" s="175"/>
      <c r="B101" s="166"/>
      <c r="C101" s="166" t="s">
        <v>178</v>
      </c>
      <c r="D101" s="166"/>
      <c r="E101" s="175"/>
      <c r="F101" s="168">
        <v>5.3721173599999998</v>
      </c>
      <c r="G101" s="169">
        <v>4.2450400000000003E-3</v>
      </c>
      <c r="H101" s="12"/>
      <c r="J101" s="14"/>
    </row>
    <row r="102" spans="1:17" x14ac:dyDescent="0.2">
      <c r="A102" s="172"/>
      <c r="B102" s="172"/>
      <c r="C102" s="164" t="s">
        <v>179</v>
      </c>
      <c r="D102" s="173"/>
      <c r="E102" s="173"/>
      <c r="F102" s="170">
        <v>1265.50604636</v>
      </c>
      <c r="G102" s="178">
        <v>1.00000003</v>
      </c>
      <c r="H102" s="12"/>
      <c r="J102" s="14"/>
    </row>
    <row r="103" spans="1:17" x14ac:dyDescent="0.2">
      <c r="A103" s="13"/>
      <c r="B103" s="13"/>
      <c r="C103" s="13"/>
      <c r="D103" s="179"/>
      <c r="E103" s="179"/>
      <c r="F103" s="179"/>
      <c r="G103" s="179"/>
      <c r="J103" s="14"/>
    </row>
    <row r="104" spans="1:17" ht="12.75" customHeight="1" x14ac:dyDescent="0.2">
      <c r="A104" s="13"/>
      <c r="B104" s="270" t="s">
        <v>869</v>
      </c>
      <c r="C104" s="270"/>
      <c r="D104" s="270"/>
      <c r="E104" s="270"/>
      <c r="F104" s="270"/>
      <c r="G104" s="270"/>
      <c r="H104" s="270"/>
      <c r="J104" s="14"/>
    </row>
    <row r="105" spans="1:17" ht="14.1" customHeight="1" x14ac:dyDescent="0.2">
      <c r="A105" s="13"/>
      <c r="B105" s="270" t="s">
        <v>870</v>
      </c>
      <c r="C105" s="270"/>
      <c r="D105" s="270"/>
      <c r="E105" s="270"/>
      <c r="F105" s="270"/>
      <c r="G105" s="270"/>
      <c r="H105" s="270"/>
      <c r="J105" s="14"/>
    </row>
    <row r="106" spans="1:17" ht="17.100000000000001" customHeight="1" x14ac:dyDescent="0.2">
      <c r="A106" s="13"/>
      <c r="B106" s="270" t="s">
        <v>871</v>
      </c>
      <c r="C106" s="270"/>
      <c r="D106" s="270"/>
      <c r="E106" s="270"/>
      <c r="F106" s="270"/>
      <c r="G106" s="270"/>
      <c r="H106" s="270"/>
      <c r="J106" s="14"/>
    </row>
    <row r="107" spans="1:17" s="16" customFormat="1" ht="66.75" customHeight="1" x14ac:dyDescent="0.25">
      <c r="A107" s="15"/>
      <c r="B107" s="271" t="s">
        <v>872</v>
      </c>
      <c r="C107" s="271"/>
      <c r="D107" s="271"/>
      <c r="E107" s="271"/>
      <c r="F107" s="271"/>
      <c r="G107" s="271"/>
      <c r="H107" s="271"/>
      <c r="I107"/>
      <c r="J107" s="14"/>
      <c r="K107"/>
      <c r="L107"/>
      <c r="M107"/>
      <c r="N107"/>
      <c r="O107"/>
      <c r="P107"/>
      <c r="Q107"/>
    </row>
    <row r="108" spans="1:17" ht="12.75" customHeight="1" x14ac:dyDescent="0.2">
      <c r="A108" s="13"/>
      <c r="B108" s="270" t="s">
        <v>873</v>
      </c>
      <c r="C108" s="270"/>
      <c r="D108" s="270"/>
      <c r="E108" s="270"/>
      <c r="F108" s="270"/>
      <c r="G108" s="270"/>
      <c r="H108" s="270"/>
      <c r="J108" s="14"/>
    </row>
    <row r="109" spans="1:17" x14ac:dyDescent="0.2">
      <c r="A109" s="13"/>
      <c r="B109" s="13"/>
      <c r="C109" s="13"/>
      <c r="D109" s="179"/>
      <c r="E109" s="179"/>
      <c r="F109" s="179"/>
      <c r="G109" s="179"/>
      <c r="J109" s="14"/>
    </row>
    <row r="110" spans="1:17" x14ac:dyDescent="0.2">
      <c r="A110" s="13"/>
      <c r="B110" s="279" t="s">
        <v>180</v>
      </c>
      <c r="C110" s="280"/>
      <c r="D110" s="281"/>
      <c r="E110" s="188"/>
      <c r="F110" s="179"/>
      <c r="G110" s="179"/>
      <c r="J110" s="14"/>
    </row>
    <row r="111" spans="1:17" x14ac:dyDescent="0.2">
      <c r="A111" s="13"/>
      <c r="B111" s="265" t="s">
        <v>181</v>
      </c>
      <c r="C111" s="266"/>
      <c r="D111" s="180" t="s">
        <v>182</v>
      </c>
      <c r="E111" s="188"/>
      <c r="F111" s="179"/>
      <c r="G111" s="179"/>
      <c r="J111" s="14"/>
    </row>
    <row r="112" spans="1:17" x14ac:dyDescent="0.2">
      <c r="A112" s="13"/>
      <c r="B112" s="265" t="s">
        <v>183</v>
      </c>
      <c r="C112" s="266"/>
      <c r="D112" s="180" t="s">
        <v>182</v>
      </c>
      <c r="E112" s="188"/>
      <c r="F112" s="179"/>
      <c r="G112" s="179"/>
      <c r="J112" s="14"/>
    </row>
    <row r="113" spans="1:10" x14ac:dyDescent="0.2">
      <c r="A113" s="13"/>
      <c r="B113" s="265" t="s">
        <v>184</v>
      </c>
      <c r="C113" s="266"/>
      <c r="D113" s="181" t="s">
        <v>151</v>
      </c>
      <c r="E113" s="188"/>
      <c r="F113" s="179"/>
      <c r="G113" s="179"/>
      <c r="J113" s="14"/>
    </row>
    <row r="114" spans="1:10" x14ac:dyDescent="0.2">
      <c r="A114" s="17"/>
      <c r="B114" s="18" t="s">
        <v>151</v>
      </c>
      <c r="C114" s="18" t="s">
        <v>874</v>
      </c>
      <c r="D114" s="18" t="s">
        <v>185</v>
      </c>
      <c r="E114" s="17"/>
      <c r="F114" s="17"/>
      <c r="G114" s="17"/>
      <c r="H114" s="17"/>
      <c r="J114" s="14"/>
    </row>
    <row r="115" spans="1:10" x14ac:dyDescent="0.2">
      <c r="A115" s="17"/>
      <c r="B115" s="182" t="s">
        <v>186</v>
      </c>
      <c r="C115" s="18" t="s">
        <v>187</v>
      </c>
      <c r="D115" s="18" t="s">
        <v>188</v>
      </c>
      <c r="E115" s="17"/>
      <c r="F115" s="17"/>
      <c r="G115" s="17"/>
      <c r="J115" s="14"/>
    </row>
    <row r="116" spans="1:10" x14ac:dyDescent="0.2">
      <c r="A116" s="17"/>
      <c r="B116" s="183" t="s">
        <v>189</v>
      </c>
      <c r="C116" s="184">
        <v>33.4893</v>
      </c>
      <c r="D116" s="184">
        <v>33.525399999999998</v>
      </c>
      <c r="E116" s="17"/>
      <c r="F116" s="159"/>
      <c r="G116" s="189"/>
      <c r="J116" s="14"/>
    </row>
    <row r="117" spans="1:10" x14ac:dyDescent="0.2">
      <c r="A117" s="17"/>
      <c r="B117" s="183" t="s">
        <v>875</v>
      </c>
      <c r="C117" s="184">
        <v>25.8734</v>
      </c>
      <c r="D117" s="184">
        <v>25.901299999999999</v>
      </c>
      <c r="E117" s="17"/>
      <c r="F117" s="159"/>
      <c r="G117" s="189"/>
      <c r="J117" s="14"/>
    </row>
    <row r="118" spans="1:10" x14ac:dyDescent="0.2">
      <c r="A118" s="17"/>
      <c r="B118" s="183" t="s">
        <v>191</v>
      </c>
      <c r="C118" s="184">
        <v>32.566699999999997</v>
      </c>
      <c r="D118" s="184">
        <v>32.595999999999997</v>
      </c>
      <c r="E118" s="17"/>
      <c r="F118" s="159"/>
      <c r="G118" s="189"/>
      <c r="J118" s="14"/>
    </row>
    <row r="119" spans="1:10" x14ac:dyDescent="0.2">
      <c r="A119" s="17"/>
      <c r="B119" s="183" t="s">
        <v>876</v>
      </c>
      <c r="C119" s="184">
        <v>25.025700000000001</v>
      </c>
      <c r="D119" s="184">
        <v>25.048200000000001</v>
      </c>
      <c r="E119" s="17"/>
      <c r="F119" s="159"/>
      <c r="G119" s="189"/>
      <c r="J119" s="14"/>
    </row>
    <row r="120" spans="1:10" x14ac:dyDescent="0.2">
      <c r="A120" s="17"/>
      <c r="B120" s="17"/>
      <c r="C120" s="17"/>
      <c r="D120" s="17"/>
      <c r="E120" s="17"/>
      <c r="F120" s="17"/>
      <c r="G120" s="17"/>
      <c r="J120" s="14"/>
    </row>
    <row r="121" spans="1:10" x14ac:dyDescent="0.2">
      <c r="A121" s="17"/>
      <c r="B121" s="265" t="s">
        <v>877</v>
      </c>
      <c r="C121" s="266"/>
      <c r="D121" s="180" t="s">
        <v>182</v>
      </c>
      <c r="E121" s="17"/>
      <c r="F121" s="17"/>
      <c r="G121" s="17"/>
      <c r="J121" s="14"/>
    </row>
    <row r="122" spans="1:10" x14ac:dyDescent="0.2">
      <c r="A122" s="17"/>
      <c r="B122" s="159"/>
      <c r="C122" s="159"/>
      <c r="D122" s="17"/>
      <c r="E122" s="17"/>
      <c r="F122" s="17"/>
      <c r="G122" s="17"/>
      <c r="J122" s="14"/>
    </row>
    <row r="123" spans="1:10" x14ac:dyDescent="0.2">
      <c r="A123" s="17"/>
      <c r="B123" s="265" t="s">
        <v>194</v>
      </c>
      <c r="C123" s="266"/>
      <c r="D123" s="180" t="s">
        <v>182</v>
      </c>
      <c r="E123" s="190"/>
      <c r="F123" s="17"/>
      <c r="G123" s="17"/>
      <c r="J123" s="14"/>
    </row>
    <row r="124" spans="1:10" x14ac:dyDescent="0.2">
      <c r="A124" s="17"/>
      <c r="B124" s="265" t="s">
        <v>195</v>
      </c>
      <c r="C124" s="266"/>
      <c r="D124" s="180" t="s">
        <v>182</v>
      </c>
      <c r="E124" s="190"/>
      <c r="F124" s="17"/>
      <c r="G124" s="17"/>
      <c r="J124" s="14"/>
    </row>
    <row r="125" spans="1:10" x14ac:dyDescent="0.2">
      <c r="A125" s="17"/>
      <c r="B125" s="265" t="s">
        <v>196</v>
      </c>
      <c r="C125" s="266"/>
      <c r="D125" s="180" t="s">
        <v>182</v>
      </c>
      <c r="E125" s="190"/>
      <c r="F125" s="17"/>
      <c r="G125" s="17"/>
      <c r="J125" s="14"/>
    </row>
    <row r="126" spans="1:10" x14ac:dyDescent="0.2">
      <c r="A126" s="17"/>
      <c r="B126" s="265" t="s">
        <v>197</v>
      </c>
      <c r="C126" s="266"/>
      <c r="D126" s="185">
        <v>4.2086874149441338E-2</v>
      </c>
      <c r="E126" s="17"/>
      <c r="F126" s="159"/>
      <c r="G126" s="189"/>
      <c r="J126" s="14"/>
    </row>
  </sheetData>
  <mergeCells count="17">
    <mergeCell ref="A1:H1"/>
    <mergeCell ref="A2:H2"/>
    <mergeCell ref="A3:H3"/>
    <mergeCell ref="B112:C112"/>
    <mergeCell ref="B113:C113"/>
    <mergeCell ref="B110:D110"/>
    <mergeCell ref="B111:C111"/>
    <mergeCell ref="B104:H104"/>
    <mergeCell ref="B105:H105"/>
    <mergeCell ref="B106:H106"/>
    <mergeCell ref="B107:H107"/>
    <mergeCell ref="B108:H108"/>
    <mergeCell ref="B126:C126"/>
    <mergeCell ref="B121:C121"/>
    <mergeCell ref="B123:C123"/>
    <mergeCell ref="B124:C124"/>
    <mergeCell ref="B125:C125"/>
  </mergeCells>
  <hyperlinks>
    <hyperlink ref="I1" location="Index!B9" display="Index" xr:uid="{C419639F-1172-4778-BC3C-1CD96ABFC7B9}"/>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Index</vt:lpstr>
      <vt:lpstr>CAPEXG</vt:lpstr>
      <vt:lpstr>GLOB</vt:lpstr>
      <vt:lpstr>MIDCAP</vt:lpstr>
      <vt:lpstr>MULTIP</vt:lpstr>
      <vt:lpstr>SLTADV3</vt:lpstr>
      <vt:lpstr>SLTADV4</vt:lpstr>
      <vt:lpstr>SLTAX1</vt:lpstr>
      <vt:lpstr>SLTAX2</vt:lpstr>
      <vt:lpstr>SLTAX3</vt:lpstr>
      <vt:lpstr>SLTAX4</vt:lpstr>
      <vt:lpstr>SLTAX5</vt:lpstr>
      <vt:lpstr>SLTAX6</vt:lpstr>
      <vt:lpstr>SMILE</vt:lpstr>
      <vt:lpstr>SPAHF</vt:lpstr>
      <vt:lpstr>SPARF</vt:lpstr>
      <vt:lpstr>SPBAF</vt:lpstr>
      <vt:lpstr>SPDYF</vt:lpstr>
      <vt:lpstr>SPESF</vt:lpstr>
      <vt:lpstr>SPFOCUS</vt:lpstr>
      <vt:lpstr>SPMUCF</vt:lpstr>
      <vt:lpstr>SPSN100</vt:lpstr>
      <vt:lpstr>SPTAX</vt:lpstr>
      <vt:lpstr>SRURAL</vt:lpstr>
      <vt:lpstr>SSFUND</vt:lpstr>
      <vt:lpstr>STAX</vt:lpstr>
      <vt:lpstr>SUNBCF</vt:lpstr>
      <vt:lpstr>SUNFCF</vt:lpstr>
      <vt:lpstr>SUNFOP</vt:lpstr>
      <vt:lpstr>SUNMAF</vt:lpstr>
      <vt:lpstr>Annexure-A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 Subramani P - Sundaram Mutual</dc:creator>
  <cp:lastModifiedBy>Swapna.N - Sundaram Mutual</cp:lastModifiedBy>
  <dcterms:created xsi:type="dcterms:W3CDTF">2024-06-03T10:44:14Z</dcterms:created>
  <dcterms:modified xsi:type="dcterms:W3CDTF">2024-06-10T11:52:11Z</dcterms:modified>
</cp:coreProperties>
</file>